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marguello\AppData\Local\Temp\wz57d3\"/>
    </mc:Choice>
  </mc:AlternateContent>
  <xr:revisionPtr revIDLastSave="0" documentId="13_ncr:1_{6DD02FA0-66CB-4182-80AD-CEFE96DEA9E3}" xr6:coauthVersionLast="47" xr6:coauthVersionMax="47" xr10:uidLastSave="{00000000-0000-0000-0000-000000000000}"/>
  <bookViews>
    <workbookView xWindow="-108" yWindow="-108" windowWidth="23256" windowHeight="12576" activeTab="1" xr2:uid="{DC570886-4A15-40E5-96AF-91222CE231EB}"/>
  </bookViews>
  <sheets>
    <sheet name="Data for Bar Graph (# days)" sheetId="3" r:id="rId1"/>
    <sheet name="Bar Graph (# years)" sheetId="4" r:id="rId2"/>
  </sheets>
  <definedNames>
    <definedName name="_xlnm._FilterDatabase" localSheetId="1" hidden="1">'Bar Graph (# years)'!$A$2:$L$22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3" l="1"/>
  <c r="K19" i="3"/>
  <c r="K20" i="3"/>
  <c r="K21" i="3"/>
  <c r="K22" i="3"/>
  <c r="K12" i="3"/>
  <c r="K13" i="3"/>
  <c r="K14" i="3"/>
  <c r="K15" i="3"/>
  <c r="K16" i="3"/>
  <c r="K17" i="3"/>
  <c r="K18" i="3"/>
  <c r="K6" i="3"/>
  <c r="K7" i="3"/>
  <c r="K8" i="3"/>
  <c r="K9" i="3"/>
  <c r="K10" i="3"/>
  <c r="K11" i="3"/>
  <c r="I14" i="4" l="1"/>
  <c r="I12" i="4"/>
  <c r="I13" i="4"/>
  <c r="I8" i="4"/>
  <c r="I22" i="4"/>
  <c r="I11" i="4"/>
  <c r="I21" i="4"/>
  <c r="I7" i="4"/>
  <c r="I20" i="4"/>
  <c r="I15" i="4"/>
  <c r="I16" i="4"/>
  <c r="I18" i="4"/>
  <c r="I17" i="4"/>
  <c r="I6" i="4"/>
  <c r="I19" i="4"/>
  <c r="I9" i="4"/>
  <c r="I5" i="4"/>
  <c r="I4" i="4"/>
  <c r="I10" i="4"/>
  <c r="I3" i="3"/>
  <c r="I6" i="3"/>
  <c r="O12" i="3"/>
  <c r="L12" i="3" s="1"/>
  <c r="Q12" i="3" s="1"/>
  <c r="M12" i="3" s="1"/>
  <c r="I13" i="3"/>
  <c r="O13" i="3" s="1"/>
  <c r="L13" i="3" s="1"/>
  <c r="Q13" i="3" s="1"/>
  <c r="M13" i="3" s="1"/>
  <c r="I10" i="3"/>
  <c r="O10" i="3" s="1"/>
  <c r="Q10" i="3" s="1"/>
  <c r="M10" i="3" s="1"/>
  <c r="I22" i="3"/>
  <c r="O22" i="3" s="1"/>
  <c r="M22" i="3" s="1"/>
  <c r="I21" i="3"/>
  <c r="O21" i="3" s="1"/>
  <c r="L21" i="3" s="1"/>
  <c r="Q21" i="3" s="1"/>
  <c r="M21" i="3" s="1"/>
  <c r="I20" i="3"/>
  <c r="I19" i="3"/>
  <c r="O19" i="3" s="1"/>
  <c r="L19" i="3" s="1"/>
  <c r="Q19" i="3" s="1"/>
  <c r="M19" i="3" s="1"/>
  <c r="I18" i="3"/>
  <c r="I17" i="3"/>
  <c r="O17" i="3" s="1"/>
  <c r="L17" i="3" s="1"/>
  <c r="Q17" i="3" s="1"/>
  <c r="I16" i="3"/>
  <c r="O16" i="3" s="1"/>
  <c r="L16" i="3" s="1"/>
  <c r="Q16" i="3" s="1"/>
  <c r="M16" i="3" s="1"/>
  <c r="I15" i="3"/>
  <c r="O15" i="3" s="1"/>
  <c r="L15" i="3" s="1"/>
  <c r="Q15" i="3" s="1"/>
  <c r="M15" i="3" s="1"/>
  <c r="I14" i="3"/>
  <c r="O14" i="3" s="1"/>
  <c r="L14" i="3" s="1"/>
  <c r="Q14" i="3" s="1"/>
  <c r="M14" i="3" s="1"/>
  <c r="I8" i="3"/>
  <c r="O8" i="3" s="1"/>
  <c r="Q8" i="3" s="1"/>
  <c r="M8" i="3" s="1"/>
  <c r="I7" i="3"/>
  <c r="O7" i="3" s="1"/>
  <c r="L7" i="3" s="1"/>
  <c r="Q7" i="3" s="1"/>
  <c r="M7" i="3" s="1"/>
  <c r="I5" i="3"/>
  <c r="O5" i="3" s="1"/>
  <c r="L5" i="3" s="1"/>
  <c r="Q5" i="3" s="1"/>
  <c r="I4" i="3"/>
  <c r="O4" i="3" s="1"/>
  <c r="L4" i="3" s="1"/>
  <c r="Q4" i="3" s="1"/>
  <c r="I11" i="3"/>
  <c r="O11" i="3" s="1"/>
  <c r="L11" i="3" s="1"/>
  <c r="Q11" i="3" s="1"/>
  <c r="M11" i="3" s="1"/>
  <c r="I9" i="3"/>
  <c r="O20" i="3"/>
  <c r="L20" i="3" s="1"/>
  <c r="Q20" i="3" s="1"/>
  <c r="M20" i="3" s="1"/>
  <c r="O18" i="3"/>
  <c r="L18" i="3" s="1"/>
  <c r="Q18" i="3" s="1"/>
  <c r="M18" i="3" s="1"/>
  <c r="F14" i="4"/>
  <c r="F12" i="4"/>
  <c r="F13" i="4"/>
  <c r="F8" i="4"/>
  <c r="F22" i="4"/>
  <c r="F11" i="4"/>
  <c r="F21" i="4"/>
  <c r="F7" i="4"/>
  <c r="F20" i="4"/>
  <c r="F16" i="4"/>
  <c r="F19" i="4"/>
  <c r="F9" i="4"/>
  <c r="F15" i="4"/>
  <c r="F18" i="4"/>
  <c r="F17" i="4"/>
  <c r="M4" i="3" l="1"/>
  <c r="K4" i="3"/>
  <c r="F10" i="4" s="1"/>
  <c r="K5" i="3"/>
  <c r="F4" i="4" s="1"/>
  <c r="M5" i="3"/>
  <c r="W17" i="3"/>
  <c r="L11" i="4" s="1"/>
  <c r="H11" i="4" s="1"/>
  <c r="M17" i="3"/>
  <c r="G11" i="4" s="1"/>
  <c r="G4" i="4"/>
  <c r="W12" i="3"/>
  <c r="L16" i="4" s="1"/>
  <c r="H16" i="4" s="1"/>
  <c r="R12" i="3"/>
  <c r="S12" i="3" s="1"/>
  <c r="T12" i="3" s="1"/>
  <c r="J16" i="4" s="1"/>
  <c r="G16" i="4"/>
  <c r="W13" i="3"/>
  <c r="L15" i="4" s="1"/>
  <c r="H15" i="4" s="1"/>
  <c r="G15" i="4"/>
  <c r="R13" i="3"/>
  <c r="S13" i="3" s="1"/>
  <c r="T13" i="3" s="1"/>
  <c r="J15" i="4" s="1"/>
  <c r="W10" i="3"/>
  <c r="L17" i="4" s="1"/>
  <c r="H17" i="4" s="1"/>
  <c r="R10" i="3"/>
  <c r="S10" i="3" s="1"/>
  <c r="T10" i="3" s="1"/>
  <c r="J17" i="4" s="1"/>
  <c r="G17" i="4"/>
  <c r="W20" i="3"/>
  <c r="L13" i="4" s="1"/>
  <c r="H13" i="4" s="1"/>
  <c r="G13" i="4"/>
  <c r="R20" i="3"/>
  <c r="S20" i="3" s="1"/>
  <c r="T20" i="3" s="1"/>
  <c r="J13" i="4" s="1"/>
  <c r="R18" i="3"/>
  <c r="S18" i="3" s="1"/>
  <c r="T18" i="3" s="1"/>
  <c r="J22" i="4" s="1"/>
  <c r="W18" i="3"/>
  <c r="L22" i="4" s="1"/>
  <c r="H22" i="4" s="1"/>
  <c r="G22" i="4"/>
  <c r="R19" i="3"/>
  <c r="S19" i="3" s="1"/>
  <c r="T19" i="3" s="1"/>
  <c r="J8" i="4" s="1"/>
  <c r="W19" i="3"/>
  <c r="L8" i="4" s="1"/>
  <c r="H8" i="4" s="1"/>
  <c r="G8" i="4"/>
  <c r="G21" i="4"/>
  <c r="R16" i="3"/>
  <c r="S16" i="3" s="1"/>
  <c r="T16" i="3" s="1"/>
  <c r="J21" i="4" s="1"/>
  <c r="W16" i="3"/>
  <c r="L21" i="4" s="1"/>
  <c r="H21" i="4" s="1"/>
  <c r="W21" i="3"/>
  <c r="L12" i="4" s="1"/>
  <c r="H12" i="4" s="1"/>
  <c r="G12" i="4"/>
  <c r="R21" i="3"/>
  <c r="S21" i="3" s="1"/>
  <c r="T21" i="3" s="1"/>
  <c r="J12" i="4" s="1"/>
  <c r="G14" i="4"/>
  <c r="W22" i="3"/>
  <c r="L14" i="4" s="1"/>
  <c r="H14" i="4" s="1"/>
  <c r="R22" i="3"/>
  <c r="J14" i="4" s="1"/>
  <c r="R17" i="3"/>
  <c r="S17" i="3" s="1"/>
  <c r="T17" i="3" s="1"/>
  <c r="J11" i="4" s="1"/>
  <c r="R15" i="3"/>
  <c r="S15" i="3" s="1"/>
  <c r="T15" i="3" s="1"/>
  <c r="J7" i="4" s="1"/>
  <c r="G7" i="4"/>
  <c r="W15" i="3"/>
  <c r="L7" i="4" s="1"/>
  <c r="H7" i="4" s="1"/>
  <c r="G20" i="4"/>
  <c r="R14" i="3"/>
  <c r="S14" i="3" s="1"/>
  <c r="T14" i="3" s="1"/>
  <c r="J20" i="4" s="1"/>
  <c r="W14" i="3"/>
  <c r="L20" i="4" s="1"/>
  <c r="H20" i="4" s="1"/>
  <c r="R8" i="3"/>
  <c r="S8" i="3" s="1"/>
  <c r="T8" i="3" s="1"/>
  <c r="J19" i="4" s="1"/>
  <c r="G19" i="4"/>
  <c r="W8" i="3"/>
  <c r="L19" i="4" s="1"/>
  <c r="H19" i="4" s="1"/>
  <c r="W7" i="3"/>
  <c r="L9" i="4" s="1"/>
  <c r="H9" i="4" s="1"/>
  <c r="G9" i="4"/>
  <c r="R7" i="3"/>
  <c r="S7" i="3" s="1"/>
  <c r="T7" i="3" s="1"/>
  <c r="J9" i="4" s="1"/>
  <c r="W5" i="3"/>
  <c r="L4" i="4" s="1"/>
  <c r="H4" i="4" s="1"/>
  <c r="R5" i="3"/>
  <c r="S5" i="3" s="1"/>
  <c r="T5" i="3" s="1"/>
  <c r="J4" i="4" s="1"/>
  <c r="R4" i="3"/>
  <c r="S4" i="3" s="1"/>
  <c r="T4" i="3" s="1"/>
  <c r="J10" i="4" s="1"/>
  <c r="W4" i="3"/>
  <c r="L10" i="4" s="1"/>
  <c r="H10" i="4" s="1"/>
  <c r="G10" i="4"/>
  <c r="W11" i="3"/>
  <c r="L18" i="4" s="1"/>
  <c r="H18" i="4" s="1"/>
  <c r="R11" i="3"/>
  <c r="S11" i="3" s="1"/>
  <c r="T11" i="3" s="1"/>
  <c r="J18" i="4" s="1"/>
  <c r="G18" i="4"/>
  <c r="H22" i="3"/>
  <c r="E14" i="4" s="1"/>
  <c r="H21" i="3"/>
  <c r="E12" i="4" s="1"/>
  <c r="H20" i="3"/>
  <c r="E13" i="4" s="1"/>
  <c r="H19" i="3"/>
  <c r="E8" i="4" s="1"/>
  <c r="H18" i="3"/>
  <c r="E22" i="4" s="1"/>
  <c r="H17" i="3"/>
  <c r="E11" i="4" s="1"/>
  <c r="H16" i="3"/>
  <c r="E21" i="4" s="1"/>
  <c r="H15" i="3"/>
  <c r="E7" i="4" s="1"/>
  <c r="H14" i="3"/>
  <c r="E20" i="4" s="1"/>
  <c r="H12" i="3"/>
  <c r="E16" i="4" s="1"/>
  <c r="H8" i="3"/>
  <c r="E19" i="4" s="1"/>
  <c r="H7" i="3"/>
  <c r="E9" i="4" s="1"/>
  <c r="H5" i="3"/>
  <c r="E4" i="4" s="1"/>
  <c r="H4" i="3"/>
  <c r="E10" i="4" s="1"/>
  <c r="H13" i="3"/>
  <c r="E15" i="4" s="1"/>
  <c r="H11" i="3"/>
  <c r="E18" i="4" s="1"/>
  <c r="H10" i="3"/>
  <c r="E17" i="4" s="1"/>
  <c r="F3" i="3"/>
  <c r="F22" i="3"/>
  <c r="D14" i="4" s="1"/>
  <c r="F21" i="3"/>
  <c r="D12" i="4" s="1"/>
  <c r="F20" i="3"/>
  <c r="D13" i="4" s="1"/>
  <c r="F19" i="3"/>
  <c r="D8" i="4" s="1"/>
  <c r="F18" i="3"/>
  <c r="D22" i="4" s="1"/>
  <c r="F17" i="3"/>
  <c r="D11" i="4" s="1"/>
  <c r="F16" i="3"/>
  <c r="D21" i="4" s="1"/>
  <c r="F15" i="3"/>
  <c r="D7" i="4" s="1"/>
  <c r="F14" i="3"/>
  <c r="D20" i="4" s="1"/>
  <c r="F12" i="3"/>
  <c r="D16" i="4" s="1"/>
  <c r="F8" i="3"/>
  <c r="D19" i="4" s="1"/>
  <c r="F7" i="3"/>
  <c r="D9" i="4" s="1"/>
  <c r="F5" i="3"/>
  <c r="D4" i="4" s="1"/>
  <c r="F4" i="3"/>
  <c r="D10" i="4" s="1"/>
  <c r="F13" i="3"/>
  <c r="D15" i="4" s="1"/>
  <c r="F11" i="3"/>
  <c r="D18" i="4" s="1"/>
  <c r="F10" i="3"/>
  <c r="D17" i="4" s="1"/>
  <c r="D22" i="3"/>
  <c r="C14" i="4" s="1"/>
  <c r="D21" i="3"/>
  <c r="C12" i="4" s="1"/>
  <c r="D20" i="3"/>
  <c r="C13" i="4" s="1"/>
  <c r="D19" i="3"/>
  <c r="C8" i="4" s="1"/>
  <c r="D18" i="3"/>
  <c r="C22" i="4" s="1"/>
  <c r="D17" i="3"/>
  <c r="C11" i="4" s="1"/>
  <c r="D16" i="3"/>
  <c r="C21" i="4" s="1"/>
  <c r="D15" i="3"/>
  <c r="C7" i="4" s="1"/>
  <c r="D14" i="3"/>
  <c r="C20" i="4" s="1"/>
  <c r="D12" i="3"/>
  <c r="C16" i="4" s="1"/>
  <c r="D8" i="3"/>
  <c r="C19" i="4" s="1"/>
  <c r="D7" i="3"/>
  <c r="C9" i="4" s="1"/>
  <c r="D5" i="3"/>
  <c r="C4" i="4" s="1"/>
  <c r="D4" i="3"/>
  <c r="C10" i="4" s="1"/>
  <c r="D13" i="3"/>
  <c r="C15" i="4" s="1"/>
  <c r="D11" i="3"/>
  <c r="C18" i="4" s="1"/>
  <c r="D10" i="3"/>
  <c r="C17" i="4" s="1"/>
  <c r="F6" i="4" l="1"/>
  <c r="I3" i="4"/>
  <c r="F5" i="4"/>
  <c r="D6" i="3"/>
  <c r="C5" i="4" s="1"/>
  <c r="F6" i="3"/>
  <c r="D5" i="4" s="1"/>
  <c r="H6" i="3"/>
  <c r="E5" i="4" s="1"/>
  <c r="O6" i="3" l="1"/>
  <c r="O9" i="3" l="1"/>
  <c r="L9" i="3" l="1"/>
  <c r="Q9" i="3" s="1"/>
  <c r="M9" i="3" s="1"/>
  <c r="W9" i="3"/>
  <c r="L6" i="4" s="1"/>
  <c r="H6" i="4" s="1"/>
  <c r="R9" i="3"/>
  <c r="S9" i="3" s="1"/>
  <c r="O3" i="3"/>
  <c r="H9" i="3" l="1"/>
  <c r="E6" i="4" s="1"/>
  <c r="F9" i="3"/>
  <c r="D6" i="4" s="1"/>
  <c r="D9" i="3"/>
  <c r="C6" i="4" s="1"/>
  <c r="H3" i="3" l="1"/>
  <c r="E3" i="4" s="1"/>
  <c r="D3" i="3"/>
  <c r="D3" i="4" l="1"/>
  <c r="C3" i="4"/>
  <c r="Q3" i="3" l="1"/>
  <c r="Q6" i="3"/>
  <c r="M6" i="3" s="1"/>
  <c r="M3" i="3" l="1"/>
  <c r="G3" i="4" s="1"/>
  <c r="K3" i="3"/>
  <c r="F3" i="4" s="1"/>
  <c r="W6" i="3"/>
  <c r="L5" i="4" s="1"/>
  <c r="H5" i="4" s="1"/>
  <c r="G5" i="4"/>
  <c r="R3" i="3"/>
  <c r="S3" i="3" s="1"/>
  <c r="T3" i="3" s="1"/>
  <c r="J3" i="4" s="1"/>
  <c r="W3" i="3"/>
  <c r="R6" i="3"/>
  <c r="S6" i="3" l="1"/>
  <c r="T6" i="3" s="1"/>
  <c r="J5" i="4" s="1"/>
  <c r="L3" i="4"/>
  <c r="H3" i="4" s="1"/>
  <c r="T9" i="3" l="1"/>
  <c r="J6" i="4" s="1"/>
  <c r="G6" i="4"/>
</calcChain>
</file>

<file path=xl/sharedStrings.xml><?xml version="1.0" encoding="utf-8"?>
<sst xmlns="http://schemas.openxmlformats.org/spreadsheetml/2006/main" count="112" uniqueCount="103">
  <si>
    <t>Patent Number or Name of Exclusivity</t>
  </si>
  <si>
    <t>Earliest Filing Date of earliest patent</t>
  </si>
  <si>
    <t xml:space="preserve">Earliest non-provisional priority date
(or FDA exlusivity approval date)
</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</si>
  <si>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</si>
  <si>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 (including CPA)</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</si>
  <si>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</si>
  <si>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</si>
  <si>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t>Filing date to issue date (# days)</t>
  </si>
  <si>
    <t>17- or 20-Year Expiration Date</t>
  </si>
  <si>
    <t>Approval Date</t>
  </si>
  <si>
    <t xml:space="preserve"> Issue date and approval date (zero if issued after approval date) (# days)</t>
  </si>
  <si>
    <t>Expiration Date of Patent Referenced in Terminal Disclaimer (if no terminal disclaimer, link to column O value)</t>
  </si>
  <si>
    <r>
      <t xml:space="preserve">First FDA Approval to Patent Expiration Date if issued pre-approval </t>
    </r>
    <r>
      <rPr>
        <b/>
        <u/>
        <sz val="11"/>
        <rFont val="Calibri"/>
        <family val="2"/>
        <scheme val="minor"/>
      </rPr>
      <t>OR</t>
    </r>
    <r>
      <rPr>
        <sz val="11"/>
        <color rgb="FF000000"/>
        <rFont val="Calibri"/>
        <family val="2"/>
        <scheme val="minor"/>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</si>
  <si>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</si>
  <si>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</si>
  <si>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</si>
  <si>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</si>
  <si>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 or Terminal Disclaimer expiration date)</t>
  </si>
  <si>
    <t>Expiration of Pediatric Exclusivity (six months after PTE adjusted expiration date (S))</t>
  </si>
  <si>
    <t xml:space="preserve">Pediatric exclusivity in days (# days) </t>
  </si>
  <si>
    <t>FDA Exclusivity Expiration Date</t>
  </si>
  <si>
    <t>FDA Exclusivity Period (difference between approval date and exclusivity expiration date; N/A for patents) (# days)</t>
  </si>
  <si>
    <t>Terminal Disclaimer (N/A if no terminal disclaimer) (# days)</t>
  </si>
  <si>
    <r>
      <t xml:space="preserve"># </t>
    </r>
    <r>
      <rPr>
        <b/>
        <u/>
        <sz val="11"/>
        <color rgb="FF000000"/>
        <rFont val="Calibri"/>
        <family val="2"/>
      </rPr>
      <t>OR</t>
    </r>
    <r>
      <rPr>
        <sz val="11"/>
        <color rgb="FF000000"/>
        <rFont val="Calibri"/>
        <family val="2"/>
      </rPr>
      <t xml:space="preserve"> Name of Exclusivity</t>
    </r>
  </si>
  <si>
    <t>MM/DD/YYYY</t>
  </si>
  <si>
    <t>"=DATEDIF(B2, C2, "D")"</t>
  </si>
  <si>
    <t>"=DATEDIF(C2, E2, "D")"</t>
  </si>
  <si>
    <t>"=DATEDIF(E2, G2, "D")"</t>
  </si>
  <si>
    <t>MM/DD/YYYY OR "=DATE(YYYY, MM, DD)+(#years*365.25)"</t>
  </si>
  <si>
    <t>"=IF(J3&lt;G3, 0, IF(Q3&lt;I3, IF(Q3&lt;J3, (Q3-G3), (J3-G3)), IF(I3&lt;J3, (I3-G3), (J3-G3))))"</t>
  </si>
  <si>
    <t>MM/DD/YYYY (link to PTA-adjusted expiration date of earlier-filed patent's column O value; if no terminal disclaimer, link to patent's column O value)</t>
  </si>
  <si>
    <t>"=IF(G3&lt;J3, IF(Q3&lt;I3, (Q3-J3), (I3-J3)), IF(Q3&lt;I3, (Q3-G3), (I3-G3)))"</t>
  </si>
  <si>
    <t># (from Public PAIR or PE2E)</t>
  </si>
  <si>
    <t>"=I2+N2"</t>
  </si>
  <si>
    <t># (from PE2E)</t>
  </si>
  <si>
    <t>"=IF(L2&gt;O2, O2, L2)"</t>
  </si>
  <si>
    <t>"=Q2+P2"</t>
  </si>
  <si>
    <t>"=DATE(YEAR(R3),MONTH(R3) +6,DAY(R3))"</t>
  </si>
  <si>
    <t>"=S3-R3"</t>
  </si>
  <si>
    <t>"=DATEDIF(C6, U6, "D")"</t>
  </si>
  <si>
    <t>"=DATEDIF(Q2, O2, "D")"</t>
  </si>
  <si>
    <t>6131566 (metered dose inhaler)</t>
  </si>
  <si>
    <t>6161724 (indicating device for tracking metered doses)</t>
  </si>
  <si>
    <t>6170717 (metering valve for aerosol container)</t>
  </si>
  <si>
    <t>6315173 (metering valve &amp; metered dose inhaler)</t>
  </si>
  <si>
    <t>6431168 (dispenser w/ actuation indicator)</t>
  </si>
  <si>
    <t>6435372 (delivery system &amp; method of making delivery system)</t>
  </si>
  <si>
    <t>6510969 (aerosol container w/ valve)</t>
  </si>
  <si>
    <t>6532955 (metered dose inhaler &amp; method of use in treatment)</t>
  </si>
  <si>
    <t>6558651 (aerosol formulation &amp; metered dose inhaler &amp; method of use in treatment)</t>
  </si>
  <si>
    <t>6596260 (aerosol container &amp; method for storage and administration of aerosol)</t>
  </si>
  <si>
    <t>6743413 (suspension formulation &amp; metered dose inhaler &amp; method of use in treatment)</t>
  </si>
  <si>
    <t>6938796 (device for dispensing metered dosages &amp; method of assembling device)</t>
  </si>
  <si>
    <t>6966467 (metering valve for aerosol container)</t>
  </si>
  <si>
    <t>6997349 (dispenser for dispensing metered dosages &amp; method of assembling dispenser)</t>
  </si>
  <si>
    <t>7107986 (dispenser and actuation indicator)</t>
  </si>
  <si>
    <t>7143908 (device for dispensing metered dosages &amp; method of assembling device)</t>
  </si>
  <si>
    <t>7350676 (ring for valve assembly)</t>
  </si>
  <si>
    <t>7500444 (actuation indicator)</t>
  </si>
  <si>
    <t>7832351 (assembly for actuation indicator &amp; dispensing device)</t>
  </si>
  <si>
    <t>9861771 (assembly)</t>
  </si>
  <si>
    <t>Patent Number OR Name of Exclusivity</t>
  </si>
  <si>
    <t>Column1 (gap before earliest priority date)</t>
  </si>
  <si>
    <t>Earliest priority date</t>
  </si>
  <si>
    <t>U.S. Patent Application Pending</t>
  </si>
  <si>
    <t>Prior to FDA approval</t>
  </si>
  <si>
    <t>Drug &amp; Patent Approved (market exclusivity)</t>
  </si>
  <si>
    <t>Patent Term Adjustment</t>
  </si>
  <si>
    <t>Patent Term Extension</t>
  </si>
  <si>
    <t>FDCA Pediatric Exclusivity (PED)</t>
  </si>
  <si>
    <t>FDCA Exclusivity</t>
  </si>
  <si>
    <t>Terminal Disclaimer</t>
  </si>
  <si>
    <t>Type</t>
  </si>
  <si>
    <t>#</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</si>
  <si>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</si>
  <si>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</si>
  <si>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</si>
  <si>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</si>
  <si>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</si>
  <si>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</si>
  <si>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</si>
  <si>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</si>
  <si>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days)'!V6/365.25"</t>
  </si>
  <si>
    <t>"='Data for bar graph (# days)'!W5/365.25"</t>
  </si>
  <si>
    <t>Delivery Device</t>
  </si>
  <si>
    <t>6131566 (polymer coating for inhaler)</t>
  </si>
  <si>
    <t>6170717 (metering valve)</t>
  </si>
  <si>
    <t>6315173 (metering valve, inhaler)</t>
  </si>
  <si>
    <t>6966467 (metering valve)</t>
  </si>
  <si>
    <t>6431168 (actuation indicator)</t>
  </si>
  <si>
    <t>6161724 (indicating device)</t>
  </si>
  <si>
    <t>7107986 (actuation indicator)</t>
  </si>
  <si>
    <t>7832351 (actuation indicator)</t>
  </si>
  <si>
    <t>9861771 (dose counter, collar)</t>
  </si>
  <si>
    <t>Multiple</t>
  </si>
  <si>
    <t>6743413 (HFA propellant formulation, use)</t>
  </si>
  <si>
    <t>6596260 (aerosol container system)</t>
  </si>
  <si>
    <t>6532955 (metered dose inhaler)</t>
  </si>
  <si>
    <t>6558651 (HFA formulation, synthesis)</t>
  </si>
  <si>
    <t>6435372 (device, assembly method)</t>
  </si>
  <si>
    <t>6938796 (device, assembly method)</t>
  </si>
  <si>
    <t>6997349 (device, assembly method)</t>
  </si>
  <si>
    <t>7143908 (device, assembly method)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</si>
</sst>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5" x14ac:knownFonts="1">
    <font>
      <sz val="11"/>
      <color theme="1"/>
      <name val="Calibri"/>
      <family val="2"/>
      <scheme val="minor"/>
    </font>
    <font>
      <sz val="11"/>
      <color theme="0"/>
      <name val="Calibri"/>
      <family val="2"/>
      <scheme val="minor"/>
    </font>
    <font>
      <sz val="12"/>
      <color theme="1"/>
      <name val="Calibri"/>
      <family val="2"/>
      <scheme val="minor"/>
    </font>
    <font>
      <b/>
      <u/>
      <sz val="11"/>
      <name val="Calibri"/>
      <family val="2"/>
      <scheme val="minor"/>
    </font>
    <font>
      <sz val="11"/>
      <name val="Calibri"/>
      <family val="2"/>
      <scheme val="minor"/>
    </font>
    <font>
      <b/>
      <i/>
      <sz val="11"/>
      <color theme="1"/>
      <name val="Calibri"/>
      <family val="2"/>
      <scheme val="minor"/>
    </font>
    <font>
      <u/>
      <sz val="11"/>
      <color theme="10"/>
      <name val="Calibri"/>
      <family val="2"/>
      <scheme val="minor"/>
    </font>
    <font>
      <b/>
      <u/>
      <sz val="11"/>
      <color rgb="FF000000"/>
      <name val="Calibri"/>
      <family val="2"/>
    </font>
    <font>
      <sz val="11"/>
      <color rgb="FF000000"/>
      <name val="Calibri"/>
      <family val="2"/>
    </font>
    <font>
      <sz val="11"/>
      <color rgb="FFFFFFFF"/>
      <name val="Calibri"/>
      <family val="2"/>
    </font>
    <font>
      <sz val="11"/>
      <name val="Calibri"/>
      <family val="2"/>
    </font>
    <font>
      <sz val="11"/>
      <color rgb="FF444444"/>
      <name val="Calibri"/>
      <family val="2"/>
      <charset val="1"/>
    </font>
    <font>
      <sz val="11"/>
      <color rgb="FF000000"/>
      <name val="Calibri"/>
      <family val="2"/>
      <scheme val="minor"/>
    </font>
    <font>
      <sz val="11"/>
      <color rgb="FF7030A0"/>
      <name val="Calibri"/>
      <family val="2"/>
      <scheme val="minor"/>
    </font>
    <font>
      <sz val="11"/>
      <color rgb="FF000000"/>
      <name val="Calibri"/>
      <family val="2"/>
      <charset val="1"/>
    </font>
  </fonts>
  <fills count="17">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BDD7EE"/>
        <bgColor rgb="FF000000"/>
      </patternFill>
    </fill>
    <fill>
      <patternFill patternType="solid">
        <fgColor rgb="FFFFFFFF"/>
        <bgColor indexed="64"/>
      </patternFill>
    </fill>
    <fill>
      <patternFill patternType="solid">
        <fgColor rgb="FF70AD47"/>
        <bgColor rgb="FF000000"/>
      </patternFill>
    </fill>
    <fill>
      <patternFill patternType="solid">
        <fgColor theme="7" tint="-0.249977111117893"/>
        <bgColor indexed="64"/>
      </patternFill>
    </fill>
    <fill>
      <patternFill patternType="solid">
        <fgColor rgb="FFCC99FF"/>
        <bgColor indexed="64"/>
      </patternFill>
    </fill>
  </fills>
  <borders count="11">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medium">
        <color rgb="FFF2F2F2"/>
      </left>
      <right style="medium">
        <color rgb="FFF2F2F2"/>
      </right>
      <top style="medium">
        <color rgb="FFF2F2F2"/>
      </top>
      <bottom style="medium">
        <color rgb="FFF2F2F2"/>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6" fillId="0" borderId="0" applyNumberFormat="0" applyFill="0" applyBorder="0" applyAlignment="0" applyProtection="0"/>
  </cellStyleXfs>
  <cellXfs count="82">
    <xf numFmtId="0" fontId="0" fillId="0" borderId="0" xfId="0"/>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center" vertical="center"/>
    </xf>
    <xf numFmtId="14" fontId="0" fillId="0" borderId="0" xfId="0" applyNumberFormat="1" applyAlignment="1">
      <alignment horizontal="center" vertical="center"/>
    </xf>
    <xf numFmtId="2" fontId="0" fillId="0" borderId="0" xfId="0" applyNumberFormat="1" applyAlignment="1">
      <alignment horizontal="center" vertical="center"/>
    </xf>
    <xf numFmtId="164" fontId="0" fillId="0" borderId="0" xfId="0" applyNumberFormat="1" applyAlignment="1">
      <alignment horizontal="center" vertical="center"/>
    </xf>
    <xf numFmtId="0" fontId="0" fillId="0" borderId="0" xfId="0" applyFill="1"/>
    <xf numFmtId="0" fontId="0" fillId="0" borderId="0" xfId="0" applyFill="1" applyAlignment="1">
      <alignment horizontal="center" vertical="center"/>
    </xf>
    <xf numFmtId="2" fontId="0" fillId="0" borderId="0" xfId="0" applyNumberFormat="1" applyFill="1" applyAlignment="1">
      <alignment horizontal="center"/>
    </xf>
    <xf numFmtId="0" fontId="0" fillId="0" borderId="0" xfId="0" applyFill="1" applyAlignment="1">
      <alignment horizontal="center"/>
    </xf>
    <xf numFmtId="14" fontId="0" fillId="0" borderId="0" xfId="0" applyNumberFormat="1"/>
    <xf numFmtId="2" fontId="0" fillId="0" borderId="0" xfId="0" applyNumberFormat="1" applyFill="1" applyAlignment="1">
      <alignment horizontal="center" vertical="center"/>
    </xf>
    <xf numFmtId="164" fontId="0" fillId="0" borderId="0" xfId="0" applyNumberFormat="1" applyFill="1" applyAlignment="1">
      <alignment horizontal="center" vertical="center"/>
    </xf>
    <xf numFmtId="14" fontId="0" fillId="0" borderId="0" xfId="0" applyNumberFormat="1" applyFill="1" applyAlignment="1">
      <alignment horizontal="center"/>
    </xf>
    <xf numFmtId="0" fontId="4" fillId="7" borderId="1" xfId="0" applyFont="1" applyFill="1" applyBorder="1" applyAlignment="1">
      <alignment horizontal="center" vertical="center" wrapText="1"/>
    </xf>
    <xf numFmtId="0" fontId="0" fillId="0" borderId="0" xfId="0" applyFill="1" applyBorder="1"/>
    <xf numFmtId="0" fontId="2" fillId="0" borderId="0" xfId="0" applyFont="1" applyFill="1" applyAlignment="1">
      <alignment horizontal="center"/>
    </xf>
    <xf numFmtId="14" fontId="0" fillId="0" borderId="0" xfId="0" applyNumberFormat="1" applyFill="1"/>
    <xf numFmtId="0" fontId="0" fillId="0" borderId="0" xfId="0" applyFill="1" applyBorder="1" applyAlignment="1">
      <alignment horizontal="center" vertical="center" wrapText="1"/>
    </xf>
    <xf numFmtId="0" fontId="4"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4" fillId="1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1" fillId="4" borderId="2" xfId="0" applyFont="1" applyFill="1" applyBorder="1" applyAlignment="1">
      <alignment horizontal="center" vertical="center" wrapText="1"/>
    </xf>
    <xf numFmtId="0" fontId="1" fillId="8"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9" borderId="5" xfId="0" applyFill="1" applyBorder="1" applyAlignment="1">
      <alignment horizontal="center" vertical="center" wrapText="1"/>
    </xf>
    <xf numFmtId="0" fontId="0" fillId="3" borderId="5" xfId="0" applyFill="1" applyBorder="1" applyAlignment="1">
      <alignment horizontal="center" vertical="center" wrapText="1"/>
    </xf>
    <xf numFmtId="0" fontId="0" fillId="5" borderId="5" xfId="0" applyFill="1" applyBorder="1" applyAlignment="1">
      <alignment horizontal="center" vertical="center" wrapText="1"/>
    </xf>
    <xf numFmtId="0" fontId="1" fillId="4" borderId="5"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0" fillId="0" borderId="0" xfId="0" applyBorder="1"/>
    <xf numFmtId="0" fontId="4" fillId="0" borderId="5" xfId="0" applyFont="1" applyFill="1" applyBorder="1" applyAlignment="1">
      <alignment horizontal="center" vertical="center" wrapText="1"/>
    </xf>
    <xf numFmtId="0" fontId="0" fillId="4" borderId="0" xfId="0" applyFill="1"/>
    <xf numFmtId="2" fontId="0" fillId="4" borderId="0" xfId="0" applyNumberFormat="1" applyFill="1" applyAlignment="1">
      <alignment horizontal="center"/>
    </xf>
    <xf numFmtId="0" fontId="8" fillId="11" borderId="3" xfId="0" applyFont="1" applyFill="1" applyBorder="1" applyAlignment="1">
      <alignment horizontal="center" vertical="center" wrapText="1"/>
    </xf>
    <xf numFmtId="1" fontId="0" fillId="4" borderId="0" xfId="0" applyNumberFormat="1" applyFill="1" applyAlignment="1">
      <alignment horizontal="center" vertical="center"/>
    </xf>
    <xf numFmtId="1" fontId="0" fillId="0" borderId="0" xfId="0" applyNumberFormat="1"/>
    <xf numFmtId="0" fontId="0" fillId="0" borderId="0" xfId="0" applyAlignment="1">
      <alignment horizontal="center" vertical="center" wrapText="1"/>
    </xf>
    <xf numFmtId="0" fontId="6" fillId="13" borderId="8" xfId="1" applyFill="1" applyBorder="1" applyAlignment="1">
      <alignment horizontal="center" vertical="center" wrapText="1"/>
    </xf>
    <xf numFmtId="14" fontId="13" fillId="0" borderId="0" xfId="0" applyNumberFormat="1" applyFont="1" applyFill="1" applyAlignment="1">
      <alignment horizontal="center"/>
    </xf>
    <xf numFmtId="1" fontId="0" fillId="0" borderId="0" xfId="0" applyNumberFormat="1" applyFill="1" applyAlignment="1">
      <alignment horizontal="center"/>
    </xf>
    <xf numFmtId="0" fontId="6" fillId="13" borderId="0" xfId="1" applyFill="1" applyBorder="1" applyAlignment="1">
      <alignment horizontal="center" vertical="center" wrapText="1"/>
    </xf>
    <xf numFmtId="2" fontId="0" fillId="0" borderId="0" xfId="0" applyNumberFormat="1" applyFill="1" applyAlignment="1">
      <alignment horizontal="center" vertical="center" wrapText="1"/>
    </xf>
    <xf numFmtId="0" fontId="0" fillId="0" borderId="0" xfId="0" applyAlignment="1">
      <alignment wrapText="1"/>
    </xf>
    <xf numFmtId="0" fontId="8" fillId="0" borderId="5" xfId="0" applyFont="1" applyFill="1" applyBorder="1" applyAlignment="1">
      <alignment horizontal="center" vertical="center" wrapText="1"/>
    </xf>
    <xf numFmtId="0" fontId="12" fillId="14" borderId="5" xfId="0" applyFont="1" applyFill="1" applyBorder="1" applyAlignment="1">
      <alignment horizontal="center" vertical="center" wrapText="1"/>
    </xf>
    <xf numFmtId="0" fontId="12" fillId="11" borderId="3" xfId="0" applyFont="1" applyFill="1" applyBorder="1" applyAlignment="1">
      <alignment horizontal="center" vertical="center" wrapText="1"/>
    </xf>
    <xf numFmtId="1" fontId="0" fillId="0" borderId="0" xfId="0" applyNumberFormat="1" applyFill="1" applyAlignment="1">
      <alignment horizontal="center" vertical="center"/>
    </xf>
    <xf numFmtId="2" fontId="0" fillId="4" borderId="0" xfId="0" applyNumberFormat="1" applyFill="1" applyAlignment="1">
      <alignment horizontal="center" vertical="center"/>
    </xf>
    <xf numFmtId="14" fontId="11" fillId="0" borderId="0" xfId="0" quotePrefix="1" applyNumberFormat="1" applyFont="1" applyAlignment="1">
      <alignment horizontal="center" vertical="center"/>
    </xf>
    <xf numFmtId="0" fontId="11" fillId="0" borderId="0" xfId="0" quotePrefix="1" applyFont="1" applyAlignment="1">
      <alignment horizontal="center" vertical="center"/>
    </xf>
    <xf numFmtId="0" fontId="0" fillId="4" borderId="0" xfId="0" applyFill="1" applyAlignment="1">
      <alignment horizontal="center" vertical="center"/>
    </xf>
    <xf numFmtId="0" fontId="9" fillId="12" borderId="5" xfId="0" applyFont="1" applyFill="1" applyBorder="1" applyAlignment="1">
      <alignment horizontal="center" vertical="center" wrapText="1"/>
    </xf>
    <xf numFmtId="0" fontId="9" fillId="12" borderId="6" xfId="0" applyFont="1" applyFill="1" applyBorder="1" applyAlignment="1">
      <alignment horizontal="center" vertical="center" wrapText="1"/>
    </xf>
    <xf numFmtId="0" fontId="10" fillId="12" borderId="7" xfId="0" applyFont="1" applyFill="1" applyBorder="1" applyAlignment="1">
      <alignment horizontal="center" vertical="center" wrapText="1"/>
    </xf>
    <xf numFmtId="0" fontId="0" fillId="0" borderId="0" xfId="0" applyBorder="1" applyAlignment="1">
      <alignment horizontal="center" vertical="center" wrapText="1"/>
    </xf>
    <xf numFmtId="165" fontId="0" fillId="0" borderId="0" xfId="0" applyNumberFormat="1" applyAlignment="1">
      <alignment horizontal="center" vertical="center"/>
    </xf>
    <xf numFmtId="0" fontId="1" fillId="15" borderId="2" xfId="0" applyFont="1" applyFill="1" applyBorder="1" applyAlignment="1">
      <alignment horizontal="center" vertical="center" wrapText="1"/>
    </xf>
    <xf numFmtId="0" fontId="0" fillId="0" borderId="0" xfId="0" applyNumberFormat="1" applyFill="1" applyAlignment="1">
      <alignment horizontal="left" vertical="center" wrapText="1"/>
    </xf>
    <xf numFmtId="0" fontId="0" fillId="0" borderId="0" xfId="0" applyAlignment="1">
      <alignment horizontal="center" vertical="center"/>
    </xf>
    <xf numFmtId="0" fontId="4" fillId="16" borderId="2" xfId="0" applyFont="1" applyFill="1" applyBorder="1" applyAlignment="1">
      <alignment horizontal="center" vertical="center" wrapText="1"/>
    </xf>
    <xf numFmtId="14" fontId="12" fillId="0" borderId="0" xfId="0" applyNumberFormat="1" applyFont="1" applyAlignment="1">
      <alignment horizontal="center" vertical="center"/>
    </xf>
    <xf numFmtId="1" fontId="12" fillId="0" borderId="0" xfId="0" applyNumberFormat="1" applyFont="1" applyFill="1" applyAlignment="1">
      <alignment horizontal="center" vertical="center"/>
    </xf>
    <xf numFmtId="0" fontId="12" fillId="0" borderId="0" xfId="0" applyFont="1" applyFill="1" applyAlignment="1">
      <alignment horizontal="center" vertical="center"/>
    </xf>
    <xf numFmtId="14" fontId="12" fillId="0" borderId="0" xfId="0" applyNumberFormat="1" applyFont="1" applyFill="1" applyAlignment="1">
      <alignment horizontal="center" vertical="center"/>
    </xf>
    <xf numFmtId="2" fontId="12" fillId="0" borderId="0" xfId="0" applyNumberFormat="1" applyFont="1" applyFill="1" applyAlignment="1">
      <alignment horizontal="center" vertical="center"/>
    </xf>
    <xf numFmtId="14" fontId="14" fillId="0" borderId="0" xfId="0" quotePrefix="1" applyNumberFormat="1" applyFont="1" applyFill="1" applyAlignment="1">
      <alignment horizontal="center" vertical="center"/>
    </xf>
    <xf numFmtId="0" fontId="14" fillId="0" borderId="0" xfId="0" quotePrefix="1" applyFont="1" applyFill="1" applyAlignment="1">
      <alignment horizontal="center" vertical="center"/>
    </xf>
    <xf numFmtId="0" fontId="8" fillId="0" borderId="0" xfId="0" applyFont="1" applyFill="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3" xfId="0"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b="1">
                <a:solidFill>
                  <a:sysClr val="windowText" lastClr="000000"/>
                </a:solidFill>
              </a:rPr>
              <a:t>Ventolin (Albuterol; NDA 20983)</a:t>
            </a:r>
          </a:p>
        </c:rich>
      </c:tx>
      <c:layout>
        <c:manualLayout>
          <c:xMode val="edge"/>
          <c:yMode val="edge"/>
          <c:x val="0.42917833954966156"/>
          <c:y val="2.6175868446268466E-3"/>
        </c:manualLayout>
      </c:layout>
      <c:overlay val="0"/>
      <c:spPr>
        <a:noFill/>
        <a:ln>
          <a:noFill/>
        </a:ln>
        <a:effectLst/>
      </c:spPr>
      <c:txPr>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68881521388772"/>
          <c:y val="3.0664514611802602E-2"/>
          <c:w val="0.82744923331951925"/>
          <c:h val="0.86233290662322903"/>
        </c:manualLayout>
      </c:layout>
      <c:barChart>
        <c:barDir val="bar"/>
        <c:grouping val="stacked"/>
        <c:varyColors val="0"/>
        <c:ser>
          <c:idx val="0"/>
          <c:order val="0"/>
          <c:tx>
            <c:strRef>
              <c:f>'Bar Graph (# years)'!$C$1</c:f>
              <c:strCache>
                <c:ptCount val="1"/>
                <c:pt idx="0">
                  <c:v>Column1 (gap before earliest priority date)</c:v>
                </c:pt>
              </c:strCache>
            </c:strRef>
          </c:tx>
          <c:spPr>
            <a:noFill/>
            <a:ln>
              <a:noFill/>
            </a:ln>
            <a:effectLst/>
          </c:spPr>
          <c:invertIfNegative val="0"/>
          <c:cat>
            <c:strRef>
              <c:f>'Bar Graph (# years)'!$B$3:$B$22</c:f>
              <c:strCache>
                <c:ptCount val="20"/>
                <c:pt idx="0">
                  <c:v>6131566 (polymer coating for inhaler)</c:v>
                </c:pt>
                <c:pt idx="1">
                  <c:v>6170717 (metering valve)</c:v>
                </c:pt>
                <c:pt idx="2">
                  <c:v>6315173 (metering valve, inhaler)</c:v>
                </c:pt>
                <c:pt idx="3">
                  <c:v>6510969 (aerosol container w/ valve)</c:v>
                </c:pt>
                <c:pt idx="4">
                  <c:v>6966467 (metering valve)</c:v>
                </c:pt>
                <c:pt idx="5">
                  <c:v>7350676 (ring for valve assembly)</c:v>
                </c:pt>
                <c:pt idx="6">
                  <c:v>6431168 (actuation indicator)</c:v>
                </c:pt>
                <c:pt idx="7">
                  <c:v>6161724 (indicating device)</c:v>
                </c:pt>
                <c:pt idx="8">
                  <c:v>7107986 (actuation indicator)</c:v>
                </c:pt>
                <c:pt idx="9">
                  <c:v>7832351 (actuation indicator)</c:v>
                </c:pt>
                <c:pt idx="10">
                  <c:v>7500444 (actuation indicator)</c:v>
                </c:pt>
                <c:pt idx="11">
                  <c:v>9861771 (dose counter, collar)</c:v>
                </c:pt>
                <c:pt idx="12">
                  <c:v>6743413 (HFA propellant formulation, use)</c:v>
                </c:pt>
                <c:pt idx="13">
                  <c:v>6596260 (aerosol container system)</c:v>
                </c:pt>
                <c:pt idx="14">
                  <c:v>6532955 (metered dose inhaler)</c:v>
                </c:pt>
                <c:pt idx="15">
                  <c:v>6558651 (HFA formulation, synthesis)</c:v>
                </c:pt>
                <c:pt idx="16">
                  <c:v>6435372 (device, assembly method)</c:v>
                </c:pt>
                <c:pt idx="17">
                  <c:v>6938796 (device, assembly method)</c:v>
                </c:pt>
                <c:pt idx="18">
                  <c:v>6997349 (device, assembly method)</c:v>
                </c:pt>
                <c:pt idx="19">
                  <c:v>7143908 (device, assembly method)</c:v>
                </c:pt>
              </c:strCache>
            </c:strRef>
          </c:cat>
          <c:val>
            <c:numRef>
              <c:f>'Bar Graph (# years)'!$C$3:$C$22</c:f>
              <c:numCache>
                <c:formatCode>0.00</c:formatCode>
                <c:ptCount val="20"/>
                <c:pt idx="0">
                  <c:v>3.3210130047912387</c:v>
                </c:pt>
                <c:pt idx="1">
                  <c:v>6.0150581793292268</c:v>
                </c:pt>
                <c:pt idx="2">
                  <c:v>6.0150581793292268</c:v>
                </c:pt>
                <c:pt idx="3">
                  <c:v>6.0150581793292268</c:v>
                </c:pt>
                <c:pt idx="4">
                  <c:v>6.0150581793292268</c:v>
                </c:pt>
                <c:pt idx="5">
                  <c:v>6.0150581793292268</c:v>
                </c:pt>
                <c:pt idx="6">
                  <c:v>6.4722792607802875</c:v>
                </c:pt>
                <c:pt idx="7">
                  <c:v>6.0807665982203973</c:v>
                </c:pt>
                <c:pt idx="8">
                  <c:v>6.4722792607802875</c:v>
                </c:pt>
                <c:pt idx="9">
                  <c:v>11.501711156741958</c:v>
                </c:pt>
                <c:pt idx="10">
                  <c:v>11.501711156741958</c:v>
                </c:pt>
                <c:pt idx="11">
                  <c:v>18.16290212183436</c:v>
                </c:pt>
                <c:pt idx="12">
                  <c:v>0</c:v>
                </c:pt>
                <c:pt idx="13">
                  <c:v>2.64476386036961</c:v>
                </c:pt>
                <c:pt idx="14">
                  <c:v>3.3210130047912387</c:v>
                </c:pt>
                <c:pt idx="15">
                  <c:v>5.0047912388774813</c:v>
                </c:pt>
                <c:pt idx="16">
                  <c:v>6.0807665982203973</c:v>
                </c:pt>
                <c:pt idx="17">
                  <c:v>6.0807665982203973</c:v>
                </c:pt>
                <c:pt idx="18">
                  <c:v>6.0807665982203973</c:v>
                </c:pt>
                <c:pt idx="19">
                  <c:v>6.0807665982203973</c:v>
                </c:pt>
              </c:numCache>
            </c:numRef>
          </c:val>
          <c:extLst>
            <c:ext xmlns:c16="http://schemas.microsoft.com/office/drawing/2014/chart" uri="{C3380CC4-5D6E-409C-BE32-E72D297353CC}">
              <c16:uniqueId val="{00000000-1D60-4299-A0DE-A24508336CF4}"/>
            </c:ext>
          </c:extLst>
        </c:ser>
        <c:ser>
          <c:idx val="1"/>
          <c:order val="1"/>
          <c:tx>
            <c:strRef>
              <c:f>'Bar Graph (# years)'!$D$1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dLbl>
              <c:idx val="7"/>
              <c:layout>
                <c:manualLayout>
                  <c:x val="-1.5975346275014936E-2"/>
                  <c:y val="-1.540312703088215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D60-4299-A0DE-A24508336CF4}"/>
                </c:ext>
              </c:extLst>
            </c:dLbl>
            <c:spPr>
              <a:noFill/>
              <a:ln>
                <a:noFill/>
              </a:ln>
              <a:effectLst/>
            </c:spPr>
            <c:txPr>
              <a:bodyPr rot="0" spcFirstLastPara="1" vertOverflow="ellipsis" vert="horz" wrap="square" lIns="38100" tIns="19050" rIns="38100" bIns="19050" anchor="ctr" anchorCtr="1">
                <a:spAutoFit/>
              </a:bodyPr>
              <a:lstStyle/>
              <a:p>
                <a:pPr>
                  <a:defRPr sz="15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years)'!$B$3:$B$22</c:f>
              <c:strCache>
                <c:ptCount val="20"/>
                <c:pt idx="0">
                  <c:v>6131566 (polymer coating for inhaler)</c:v>
                </c:pt>
                <c:pt idx="1">
                  <c:v>6170717 (metering valve)</c:v>
                </c:pt>
                <c:pt idx="2">
                  <c:v>6315173 (metering valve, inhaler)</c:v>
                </c:pt>
                <c:pt idx="3">
                  <c:v>6510969 (aerosol container w/ valve)</c:v>
                </c:pt>
                <c:pt idx="4">
                  <c:v>6966467 (metering valve)</c:v>
                </c:pt>
                <c:pt idx="5">
                  <c:v>7350676 (ring for valve assembly)</c:v>
                </c:pt>
                <c:pt idx="6">
                  <c:v>6431168 (actuation indicator)</c:v>
                </c:pt>
                <c:pt idx="7">
                  <c:v>6161724 (indicating device)</c:v>
                </c:pt>
                <c:pt idx="8">
                  <c:v>7107986 (actuation indicator)</c:v>
                </c:pt>
                <c:pt idx="9">
                  <c:v>7832351 (actuation indicator)</c:v>
                </c:pt>
                <c:pt idx="10">
                  <c:v>7500444 (actuation indicator)</c:v>
                </c:pt>
                <c:pt idx="11">
                  <c:v>9861771 (dose counter, collar)</c:v>
                </c:pt>
                <c:pt idx="12">
                  <c:v>6743413 (HFA propellant formulation, use)</c:v>
                </c:pt>
                <c:pt idx="13">
                  <c:v>6596260 (aerosol container system)</c:v>
                </c:pt>
                <c:pt idx="14">
                  <c:v>6532955 (metered dose inhaler)</c:v>
                </c:pt>
                <c:pt idx="15">
                  <c:v>6558651 (HFA formulation, synthesis)</c:v>
                </c:pt>
                <c:pt idx="16">
                  <c:v>6435372 (device, assembly method)</c:v>
                </c:pt>
                <c:pt idx="17">
                  <c:v>6938796 (device, assembly method)</c:v>
                </c:pt>
                <c:pt idx="18">
                  <c:v>6997349 (device, assembly method)</c:v>
                </c:pt>
                <c:pt idx="19">
                  <c:v>7143908 (device, assembly method)</c:v>
                </c:pt>
              </c:strCache>
            </c:strRef>
          </c:cat>
          <c:val>
            <c:numRef>
              <c:f>'Bar Graph (# years)'!$D$3:$D$22</c:f>
              <c:numCache>
                <c:formatCode>0.00</c:formatCode>
                <c:ptCount val="20"/>
                <c:pt idx="0">
                  <c:v>1.9630390143737166</c:v>
                </c:pt>
                <c:pt idx="1">
                  <c:v>1.7221081451060918</c:v>
                </c:pt>
                <c:pt idx="2">
                  <c:v>2.8829568788501025</c:v>
                </c:pt>
                <c:pt idx="3">
                  <c:v>3.7453798767967146</c:v>
                </c:pt>
                <c:pt idx="4">
                  <c:v>5.0677618069815198</c:v>
                </c:pt>
                <c:pt idx="5">
                  <c:v>7.3100616016427109</c:v>
                </c:pt>
                <c:pt idx="6">
                  <c:v>1.7631759069130732</c:v>
                </c:pt>
                <c:pt idx="7">
                  <c:v>0.64339493497604383</c:v>
                </c:pt>
                <c:pt idx="8">
                  <c:v>5.02943189596167</c:v>
                </c:pt>
                <c:pt idx="9">
                  <c:v>5.4839151266255985</c:v>
                </c:pt>
                <c:pt idx="10">
                  <c:v>1.4976043805612593</c:v>
                </c:pt>
                <c:pt idx="11">
                  <c:v>6.0260095824777551</c:v>
                </c:pt>
                <c:pt idx="12">
                  <c:v>3.4496919917864477</c:v>
                </c:pt>
                <c:pt idx="13">
                  <c:v>4.4818617385352502</c:v>
                </c:pt>
                <c:pt idx="14">
                  <c:v>5.0869267624914443</c:v>
                </c:pt>
                <c:pt idx="15">
                  <c:v>1.4948665297741273</c:v>
                </c:pt>
                <c:pt idx="16">
                  <c:v>3.6605065023956196</c:v>
                </c:pt>
                <c:pt idx="17">
                  <c:v>5.0896646132785763</c:v>
                </c:pt>
                <c:pt idx="18">
                  <c:v>6.3983572895277208</c:v>
                </c:pt>
                <c:pt idx="19">
                  <c:v>8.1423682409308693</c:v>
                </c:pt>
              </c:numCache>
            </c:numRef>
          </c:val>
          <c:extLst>
            <c:ext xmlns:c16="http://schemas.microsoft.com/office/drawing/2014/chart" uri="{C3380CC4-5D6E-409C-BE32-E72D297353CC}">
              <c16:uniqueId val="{00000002-1D60-4299-A0DE-A24508336CF4}"/>
            </c:ext>
          </c:extLst>
        </c:ser>
        <c:ser>
          <c:idx val="2"/>
          <c:order val="2"/>
          <c:tx>
            <c:strRef>
              <c:f>'Bar Graph (# years)'!$E$1</c:f>
              <c:strCache>
                <c:ptCount val="1"/>
                <c:pt idx="0">
                  <c:v>U.S. Patent Application Pending</c:v>
                </c:pt>
              </c:strCache>
            </c:strRef>
          </c:tx>
          <c:spPr>
            <a:pattFill prst="pct30">
              <a:fgClr>
                <a:srgbClr val="C00000"/>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5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years)'!$B$3:$B$22</c:f>
              <c:strCache>
                <c:ptCount val="20"/>
                <c:pt idx="0">
                  <c:v>6131566 (polymer coating for inhaler)</c:v>
                </c:pt>
                <c:pt idx="1">
                  <c:v>6170717 (metering valve)</c:v>
                </c:pt>
                <c:pt idx="2">
                  <c:v>6315173 (metering valve, inhaler)</c:v>
                </c:pt>
                <c:pt idx="3">
                  <c:v>6510969 (aerosol container w/ valve)</c:v>
                </c:pt>
                <c:pt idx="4">
                  <c:v>6966467 (metering valve)</c:v>
                </c:pt>
                <c:pt idx="5">
                  <c:v>7350676 (ring for valve assembly)</c:v>
                </c:pt>
                <c:pt idx="6">
                  <c:v>6431168 (actuation indicator)</c:v>
                </c:pt>
                <c:pt idx="7">
                  <c:v>6161724 (indicating device)</c:v>
                </c:pt>
                <c:pt idx="8">
                  <c:v>7107986 (actuation indicator)</c:v>
                </c:pt>
                <c:pt idx="9">
                  <c:v>7832351 (actuation indicator)</c:v>
                </c:pt>
                <c:pt idx="10">
                  <c:v>7500444 (actuation indicator)</c:v>
                </c:pt>
                <c:pt idx="11">
                  <c:v>9861771 (dose counter, collar)</c:v>
                </c:pt>
                <c:pt idx="12">
                  <c:v>6743413 (HFA propellant formulation, use)</c:v>
                </c:pt>
                <c:pt idx="13">
                  <c:v>6596260 (aerosol container system)</c:v>
                </c:pt>
                <c:pt idx="14">
                  <c:v>6532955 (metered dose inhaler)</c:v>
                </c:pt>
                <c:pt idx="15">
                  <c:v>6558651 (HFA formulation, synthesis)</c:v>
                </c:pt>
                <c:pt idx="16">
                  <c:v>6435372 (device, assembly method)</c:v>
                </c:pt>
                <c:pt idx="17">
                  <c:v>6938796 (device, assembly method)</c:v>
                </c:pt>
                <c:pt idx="18">
                  <c:v>6997349 (device, assembly method)</c:v>
                </c:pt>
                <c:pt idx="19">
                  <c:v>7143908 (device, assembly method)</c:v>
                </c:pt>
              </c:strCache>
            </c:strRef>
          </c:cat>
          <c:val>
            <c:numRef>
              <c:f>'Bar Graph (# years)'!$E$3:$E$22</c:f>
              <c:numCache>
                <c:formatCode>0.00</c:formatCode>
                <c:ptCount val="20"/>
                <c:pt idx="0">
                  <c:v>3.5482546201232035</c:v>
                </c:pt>
                <c:pt idx="1">
                  <c:v>1.3251197809719371</c:v>
                </c:pt>
                <c:pt idx="2">
                  <c:v>1.0075290896646132</c:v>
                </c:pt>
                <c:pt idx="3">
                  <c:v>1.352498288843258</c:v>
                </c:pt>
                <c:pt idx="4">
                  <c:v>2.8473648186173852</c:v>
                </c:pt>
                <c:pt idx="5">
                  <c:v>2.9623545516769334</c:v>
                </c:pt>
                <c:pt idx="6">
                  <c:v>2.4175222450376452</c:v>
                </c:pt>
                <c:pt idx="7">
                  <c:v>2.2806297056810405</c:v>
                </c:pt>
                <c:pt idx="8">
                  <c:v>3.2525667351129361</c:v>
                </c:pt>
                <c:pt idx="9">
                  <c:v>1.9274469541409993</c:v>
                </c:pt>
                <c:pt idx="10">
                  <c:v>4.2272416153319643</c:v>
                </c:pt>
                <c:pt idx="11">
                  <c:v>1.8726899383983573</c:v>
                </c:pt>
                <c:pt idx="12">
                  <c:v>9.0047912388774805</c:v>
                </c:pt>
                <c:pt idx="13">
                  <c:v>4.4654346338124569</c:v>
                </c:pt>
                <c:pt idx="14">
                  <c:v>2.839151266255989</c:v>
                </c:pt>
                <c:pt idx="15">
                  <c:v>4.8815879534565365</c:v>
                </c:pt>
                <c:pt idx="16">
                  <c:v>0.9308692676249144</c:v>
                </c:pt>
                <c:pt idx="17">
                  <c:v>2.5489390828199863</c:v>
                </c:pt>
                <c:pt idx="18">
                  <c:v>1.6810403832991101</c:v>
                </c:pt>
                <c:pt idx="19">
                  <c:v>0.7419575633127995</c:v>
                </c:pt>
              </c:numCache>
            </c:numRef>
          </c:val>
          <c:extLst>
            <c:ext xmlns:c16="http://schemas.microsoft.com/office/drawing/2014/chart" uri="{C3380CC4-5D6E-409C-BE32-E72D297353CC}">
              <c16:uniqueId val="{00000003-1D60-4299-A0DE-A24508336CF4}"/>
            </c:ext>
          </c:extLst>
        </c:ser>
        <c:ser>
          <c:idx val="3"/>
          <c:order val="3"/>
          <c:tx>
            <c:strRef>
              <c:f>'Bar Graph (# years)'!$F$1</c:f>
              <c:strCache>
                <c:ptCount val="1"/>
                <c:pt idx="0">
                  <c:v>Prior to FDA approval</c:v>
                </c:pt>
              </c:strCache>
            </c:strRef>
          </c:tx>
          <c:spPr>
            <a:solidFill>
              <a:schemeClr val="accent4"/>
            </a:solidFill>
            <a:ln>
              <a:noFill/>
            </a:ln>
            <a:effectLst/>
            <a:scene3d>
              <a:camera prst="orthographicFront"/>
              <a:lightRig rig="threePt" dir="t"/>
            </a:scene3d>
            <a:sp3d>
              <a:bevelT/>
            </a:sp3d>
          </c:spPr>
          <c:invertIfNegative val="0"/>
          <c:dLbls>
            <c:dLbl>
              <c:idx val="0"/>
              <c:layout>
                <c:manualLayout>
                  <c:x val="-1.0977266691274735E-3"/>
                  <c:y val="-2.064600398549639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D60-4299-A0DE-A24508336CF4}"/>
                </c:ext>
              </c:extLst>
            </c:dLbl>
            <c:dLbl>
              <c:idx val="1"/>
              <c:layout>
                <c:manualLayout>
                  <c:x val="-1.6424423410569067E-3"/>
                  <c:y val="-1.9430227649311904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D60-4299-A0DE-A24508336CF4}"/>
                </c:ext>
              </c:extLst>
            </c:dLbl>
            <c:dLbl>
              <c:idx val="7"/>
              <c:layout>
                <c:manualLayout>
                  <c:x val="-2.1962743754046308E-3"/>
                  <c:y val="-2.186053670752002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D60-4299-A0DE-A24508336CF4}"/>
                </c:ext>
              </c:extLst>
            </c:dLbl>
            <c:spPr>
              <a:noFill/>
              <a:ln>
                <a:noFill/>
              </a:ln>
              <a:effectLst/>
            </c:spPr>
            <c:txPr>
              <a:bodyPr rot="0" spcFirstLastPara="1" vertOverflow="ellipsis" vert="horz" wrap="square" lIns="38100" tIns="19050" rIns="38100" bIns="19050" anchor="ctr" anchorCtr="1">
                <a:spAutoFit/>
              </a:bodyPr>
              <a:lstStyle/>
              <a:p>
                <a:pPr>
                  <a:defRPr sz="15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years)'!$B$3:$B$22</c:f>
              <c:strCache>
                <c:ptCount val="20"/>
                <c:pt idx="0">
                  <c:v>6131566 (polymer coating for inhaler)</c:v>
                </c:pt>
                <c:pt idx="1">
                  <c:v>6170717 (metering valve)</c:v>
                </c:pt>
                <c:pt idx="2">
                  <c:v>6315173 (metering valve, inhaler)</c:v>
                </c:pt>
                <c:pt idx="3">
                  <c:v>6510969 (aerosol container w/ valve)</c:v>
                </c:pt>
                <c:pt idx="4">
                  <c:v>6966467 (metering valve)</c:v>
                </c:pt>
                <c:pt idx="5">
                  <c:v>7350676 (ring for valve assembly)</c:v>
                </c:pt>
                <c:pt idx="6">
                  <c:v>6431168 (actuation indicator)</c:v>
                </c:pt>
                <c:pt idx="7">
                  <c:v>6161724 (indicating device)</c:v>
                </c:pt>
                <c:pt idx="8">
                  <c:v>7107986 (actuation indicator)</c:v>
                </c:pt>
                <c:pt idx="9">
                  <c:v>7832351 (actuation indicator)</c:v>
                </c:pt>
                <c:pt idx="10">
                  <c:v>7500444 (actuation indicator)</c:v>
                </c:pt>
                <c:pt idx="11">
                  <c:v>9861771 (dose counter, collar)</c:v>
                </c:pt>
                <c:pt idx="12">
                  <c:v>6743413 (HFA propellant formulation, use)</c:v>
                </c:pt>
                <c:pt idx="13">
                  <c:v>6596260 (aerosol container system)</c:v>
                </c:pt>
                <c:pt idx="14">
                  <c:v>6532955 (metered dose inhaler)</c:v>
                </c:pt>
                <c:pt idx="15">
                  <c:v>6558651 (HFA formulation, synthesis)</c:v>
                </c:pt>
                <c:pt idx="16">
                  <c:v>6435372 (device, assembly method)</c:v>
                </c:pt>
                <c:pt idx="17">
                  <c:v>6938796 (device, assembly method)</c:v>
                </c:pt>
                <c:pt idx="18">
                  <c:v>6997349 (device, assembly method)</c:v>
                </c:pt>
                <c:pt idx="19">
                  <c:v>7143908 (device, assembly method)</c:v>
                </c:pt>
              </c:strCache>
            </c:strRef>
          </c:cat>
          <c:val>
            <c:numRef>
              <c:f>'Bar Graph (# years)'!$F$3:$F$22</c:f>
              <c:numCache>
                <c:formatCode>0.00</c:formatCode>
                <c:ptCount val="20"/>
                <c:pt idx="0">
                  <c:v>0.50376454483230659</c:v>
                </c:pt>
                <c:pt idx="1">
                  <c:v>0.27378507871321012</c:v>
                </c:pt>
                <c:pt idx="2">
                  <c:v>0</c:v>
                </c:pt>
                <c:pt idx="3">
                  <c:v>0</c:v>
                </c:pt>
                <c:pt idx="4">
                  <c:v>0</c:v>
                </c:pt>
                <c:pt idx="5">
                  <c:v>0</c:v>
                </c:pt>
                <c:pt idx="6">
                  <c:v>0</c:v>
                </c:pt>
                <c:pt idx="7">
                  <c:v>0.33127994524298426</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7-1D60-4299-A0DE-A24508336CF4}"/>
            </c:ext>
          </c:extLst>
        </c:ser>
        <c:ser>
          <c:idx val="4"/>
          <c:order val="4"/>
          <c:tx>
            <c:strRef>
              <c:f>'Bar Graph (# years)'!$G$1</c:f>
              <c:strCache>
                <c:ptCount val="1"/>
                <c:pt idx="0">
                  <c:v>Drug &amp; Patent Approved (market exclusivity)</c:v>
                </c:pt>
              </c:strCache>
            </c:strRef>
          </c:tx>
          <c:spPr>
            <a:solidFill>
              <a:srgbClr val="92D050"/>
            </a:solidFill>
            <a:ln w="19050">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5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years)'!$B$3:$B$22</c:f>
              <c:strCache>
                <c:ptCount val="20"/>
                <c:pt idx="0">
                  <c:v>6131566 (polymer coating for inhaler)</c:v>
                </c:pt>
                <c:pt idx="1">
                  <c:v>6170717 (metering valve)</c:v>
                </c:pt>
                <c:pt idx="2">
                  <c:v>6315173 (metering valve, inhaler)</c:v>
                </c:pt>
                <c:pt idx="3">
                  <c:v>6510969 (aerosol container w/ valve)</c:v>
                </c:pt>
                <c:pt idx="4">
                  <c:v>6966467 (metering valve)</c:v>
                </c:pt>
                <c:pt idx="5">
                  <c:v>7350676 (ring for valve assembly)</c:v>
                </c:pt>
                <c:pt idx="6">
                  <c:v>6431168 (actuation indicator)</c:v>
                </c:pt>
                <c:pt idx="7">
                  <c:v>6161724 (indicating device)</c:v>
                </c:pt>
                <c:pt idx="8">
                  <c:v>7107986 (actuation indicator)</c:v>
                </c:pt>
                <c:pt idx="9">
                  <c:v>7832351 (actuation indicator)</c:v>
                </c:pt>
                <c:pt idx="10">
                  <c:v>7500444 (actuation indicator)</c:v>
                </c:pt>
                <c:pt idx="11">
                  <c:v>9861771 (dose counter, collar)</c:v>
                </c:pt>
                <c:pt idx="12">
                  <c:v>6743413 (HFA propellant formulation, use)</c:v>
                </c:pt>
                <c:pt idx="13">
                  <c:v>6596260 (aerosol container system)</c:v>
                </c:pt>
                <c:pt idx="14">
                  <c:v>6532955 (metered dose inhaler)</c:v>
                </c:pt>
                <c:pt idx="15">
                  <c:v>6558651 (HFA formulation, synthesis)</c:v>
                </c:pt>
                <c:pt idx="16">
                  <c:v>6435372 (device, assembly method)</c:v>
                </c:pt>
                <c:pt idx="17">
                  <c:v>6938796 (device, assembly method)</c:v>
                </c:pt>
                <c:pt idx="18">
                  <c:v>6997349 (device, assembly method)</c:v>
                </c:pt>
                <c:pt idx="19">
                  <c:v>7143908 (device, assembly method)</c:v>
                </c:pt>
              </c:strCache>
            </c:strRef>
          </c:cat>
          <c:val>
            <c:numRef>
              <c:f>'Bar Graph (# years)'!$G$3:$G$22</c:f>
              <c:numCache>
                <c:formatCode>0.00</c:formatCode>
                <c:ptCount val="20"/>
                <c:pt idx="0">
                  <c:v>13.984941820670773</c:v>
                </c:pt>
                <c:pt idx="1">
                  <c:v>16.67898699520876</c:v>
                </c:pt>
                <c:pt idx="2">
                  <c:v>16.109514031485283</c:v>
                </c:pt>
                <c:pt idx="3">
                  <c:v>14.902121834360027</c:v>
                </c:pt>
                <c:pt idx="4">
                  <c:v>12.084873374401095</c:v>
                </c:pt>
                <c:pt idx="5">
                  <c:v>9.7275838466803553</c:v>
                </c:pt>
                <c:pt idx="6">
                  <c:v>15.819301848049282</c:v>
                </c:pt>
                <c:pt idx="7">
                  <c:v>16.744695414099933</c:v>
                </c:pt>
                <c:pt idx="8">
                  <c:v>11.718001368925394</c:v>
                </c:pt>
                <c:pt idx="9">
                  <c:v>12.588637919233403</c:v>
                </c:pt>
                <c:pt idx="10">
                  <c:v>14.275154004106776</c:v>
                </c:pt>
                <c:pt idx="11">
                  <c:v>2.754277891854894</c:v>
                </c:pt>
                <c:pt idx="12">
                  <c:v>16.999315537303218</c:v>
                </c:pt>
                <c:pt idx="13">
                  <c:v>11.052703627652292</c:v>
                </c:pt>
                <c:pt idx="14">
                  <c:v>12.073921971252567</c:v>
                </c:pt>
                <c:pt idx="15">
                  <c:v>13.623545516769337</c:v>
                </c:pt>
                <c:pt idx="16">
                  <c:v>15.408624229979466</c:v>
                </c:pt>
                <c:pt idx="17">
                  <c:v>12.361396303901437</c:v>
                </c:pt>
                <c:pt idx="18">
                  <c:v>11.920602327173169</c:v>
                </c:pt>
                <c:pt idx="19">
                  <c:v>11.115674195756331</c:v>
                </c:pt>
              </c:numCache>
            </c:numRef>
          </c:val>
          <c:extLst>
            <c:ext xmlns:c16="http://schemas.microsoft.com/office/drawing/2014/chart" uri="{C3380CC4-5D6E-409C-BE32-E72D297353CC}">
              <c16:uniqueId val="{00000008-1D60-4299-A0DE-A24508336CF4}"/>
            </c:ext>
          </c:extLst>
        </c:ser>
        <c:ser>
          <c:idx val="5"/>
          <c:order val="5"/>
          <c:tx>
            <c:strRef>
              <c:f>'Bar Graph (# years)'!$H$1</c:f>
              <c:strCache>
                <c:ptCount val="1"/>
                <c:pt idx="0">
                  <c:v>Patent Term Adjustment</c:v>
                </c:pt>
              </c:strCache>
            </c:strRef>
          </c:tx>
          <c:spPr>
            <a:solidFill>
              <a:srgbClr val="00B0F0"/>
            </a:solidFill>
            <a:ln w="19050">
              <a:noFill/>
            </a:ln>
            <a:effectLst/>
            <a:scene3d>
              <a:camera prst="orthographicFront"/>
              <a:lightRig rig="threePt" dir="t"/>
            </a:scene3d>
            <a:sp3d>
              <a:bevelT/>
            </a:sp3d>
          </c:spPr>
          <c:invertIfNegative val="0"/>
          <c:dLbls>
            <c:dLbl>
              <c:idx val="5"/>
              <c:layout>
                <c:manualLayout>
                  <c:x val="6.1884809564595228E-4"/>
                  <c:y val="-1.927023372011707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D60-4299-A0DE-A24508336CF4}"/>
                </c:ext>
              </c:extLst>
            </c:dLbl>
            <c:dLbl>
              <c:idx val="7"/>
              <c:delete val="1"/>
              <c:extLst>
                <c:ext xmlns:c15="http://schemas.microsoft.com/office/drawing/2012/chart" uri="{CE6537A1-D6FC-4f65-9D91-7224C49458BB}"/>
                <c:ext xmlns:c16="http://schemas.microsoft.com/office/drawing/2014/chart" uri="{C3380CC4-5D6E-409C-BE32-E72D297353CC}">
                  <c16:uniqueId val="{0000000A-1D60-4299-A0DE-A24508336CF4}"/>
                </c:ext>
              </c:extLst>
            </c:dLbl>
            <c:dLbl>
              <c:idx val="8"/>
              <c:layout>
                <c:manualLayout>
                  <c:x val="6.1884809564595228E-4"/>
                  <c:y val="-2.055491596812491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1D60-4299-A0DE-A24508336CF4}"/>
                </c:ext>
              </c:extLst>
            </c:dLbl>
            <c:dLbl>
              <c:idx val="1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1D60-4299-A0DE-A24508336CF4}"/>
                </c:ext>
              </c:extLst>
            </c:dLbl>
            <c:spPr>
              <a:noFill/>
              <a:ln>
                <a:noFill/>
              </a:ln>
              <a:effectLst/>
            </c:spPr>
            <c:txPr>
              <a:bodyPr rot="0" spcFirstLastPara="1" vertOverflow="ellipsis" vert="horz" wrap="square" lIns="38100" tIns="19050" rIns="38100" bIns="19050" anchor="ctr" anchorCtr="1">
                <a:spAutoFit/>
              </a:bodyPr>
              <a:lstStyle/>
              <a:p>
                <a:pPr>
                  <a:defRPr sz="1500" b="1" i="0" u="none" strike="noStrike" kern="1200" baseline="0">
                    <a:solidFill>
                      <a:sysClr val="windowText" lastClr="000000"/>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years)'!$B$3:$B$22</c:f>
              <c:strCache>
                <c:ptCount val="20"/>
                <c:pt idx="0">
                  <c:v>6131566 (polymer coating for inhaler)</c:v>
                </c:pt>
                <c:pt idx="1">
                  <c:v>6170717 (metering valve)</c:v>
                </c:pt>
                <c:pt idx="2">
                  <c:v>6315173 (metering valve, inhaler)</c:v>
                </c:pt>
                <c:pt idx="3">
                  <c:v>6510969 (aerosol container w/ valve)</c:v>
                </c:pt>
                <c:pt idx="4">
                  <c:v>6966467 (metering valve)</c:v>
                </c:pt>
                <c:pt idx="5">
                  <c:v>7350676 (ring for valve assembly)</c:v>
                </c:pt>
                <c:pt idx="6">
                  <c:v>6431168 (actuation indicator)</c:v>
                </c:pt>
                <c:pt idx="7">
                  <c:v>6161724 (indicating device)</c:v>
                </c:pt>
                <c:pt idx="8">
                  <c:v>7107986 (actuation indicator)</c:v>
                </c:pt>
                <c:pt idx="9">
                  <c:v>7832351 (actuation indicator)</c:v>
                </c:pt>
                <c:pt idx="10">
                  <c:v>7500444 (actuation indicator)</c:v>
                </c:pt>
                <c:pt idx="11">
                  <c:v>9861771 (dose counter, collar)</c:v>
                </c:pt>
                <c:pt idx="12">
                  <c:v>6743413 (HFA propellant formulation, use)</c:v>
                </c:pt>
                <c:pt idx="13">
                  <c:v>6596260 (aerosol container system)</c:v>
                </c:pt>
                <c:pt idx="14">
                  <c:v>6532955 (metered dose inhaler)</c:v>
                </c:pt>
                <c:pt idx="15">
                  <c:v>6558651 (HFA formulation, synthesis)</c:v>
                </c:pt>
                <c:pt idx="16">
                  <c:v>6435372 (device, assembly method)</c:v>
                </c:pt>
                <c:pt idx="17">
                  <c:v>6938796 (device, assembly method)</c:v>
                </c:pt>
                <c:pt idx="18">
                  <c:v>6997349 (device, assembly method)</c:v>
                </c:pt>
                <c:pt idx="19">
                  <c:v>7143908 (device, assembly method)</c:v>
                </c:pt>
              </c:strCache>
            </c:strRef>
          </c:cat>
          <c:val>
            <c:numRef>
              <c:f>'Bar Graph (# years)'!$H$3:$H$22</c:f>
              <c:numCache>
                <c:formatCode>0.00</c:formatCode>
                <c:ptCount val="20"/>
                <c:pt idx="0">
                  <c:v>0</c:v>
                </c:pt>
                <c:pt idx="1">
                  <c:v>0</c:v>
                </c:pt>
                <c:pt idx="2">
                  <c:v>0</c:v>
                </c:pt>
                <c:pt idx="3">
                  <c:v>0</c:v>
                </c:pt>
                <c:pt idx="4">
                  <c:v>0</c:v>
                </c:pt>
                <c:pt idx="5">
                  <c:v>0.66803559206023266</c:v>
                </c:pt>
                <c:pt idx="6">
                  <c:v>0</c:v>
                </c:pt>
                <c:pt idx="7">
                  <c:v>0</c:v>
                </c:pt>
                <c:pt idx="8">
                  <c:v>0.61875427789185489</c:v>
                </c:pt>
                <c:pt idx="9">
                  <c:v>0</c:v>
                </c:pt>
                <c:pt idx="10">
                  <c:v>2.6913073237508556</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D-1D60-4299-A0DE-A24508336CF4}"/>
            </c:ext>
          </c:extLst>
        </c:ser>
        <c:ser>
          <c:idx val="7"/>
          <c:order val="6"/>
          <c:tx>
            <c:strRef>
              <c:f>'Bar Graph (# years)'!$I$1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cat>
            <c:strRef>
              <c:f>'Bar Graph (# years)'!$B$3:$B$22</c:f>
              <c:strCache>
                <c:ptCount val="20"/>
                <c:pt idx="0">
                  <c:v>6131566 (polymer coating for inhaler)</c:v>
                </c:pt>
                <c:pt idx="1">
                  <c:v>6170717 (metering valve)</c:v>
                </c:pt>
                <c:pt idx="2">
                  <c:v>6315173 (metering valve, inhaler)</c:v>
                </c:pt>
                <c:pt idx="3">
                  <c:v>6510969 (aerosol container w/ valve)</c:v>
                </c:pt>
                <c:pt idx="4">
                  <c:v>6966467 (metering valve)</c:v>
                </c:pt>
                <c:pt idx="5">
                  <c:v>7350676 (ring for valve assembly)</c:v>
                </c:pt>
                <c:pt idx="6">
                  <c:v>6431168 (actuation indicator)</c:v>
                </c:pt>
                <c:pt idx="7">
                  <c:v>6161724 (indicating device)</c:v>
                </c:pt>
                <c:pt idx="8">
                  <c:v>7107986 (actuation indicator)</c:v>
                </c:pt>
                <c:pt idx="9">
                  <c:v>7832351 (actuation indicator)</c:v>
                </c:pt>
                <c:pt idx="10">
                  <c:v>7500444 (actuation indicator)</c:v>
                </c:pt>
                <c:pt idx="11">
                  <c:v>9861771 (dose counter, collar)</c:v>
                </c:pt>
                <c:pt idx="12">
                  <c:v>6743413 (HFA propellant formulation, use)</c:v>
                </c:pt>
                <c:pt idx="13">
                  <c:v>6596260 (aerosol container system)</c:v>
                </c:pt>
                <c:pt idx="14">
                  <c:v>6532955 (metered dose inhaler)</c:v>
                </c:pt>
                <c:pt idx="15">
                  <c:v>6558651 (HFA formulation, synthesis)</c:v>
                </c:pt>
                <c:pt idx="16">
                  <c:v>6435372 (device, assembly method)</c:v>
                </c:pt>
                <c:pt idx="17">
                  <c:v>6938796 (device, assembly method)</c:v>
                </c:pt>
                <c:pt idx="18">
                  <c:v>6997349 (device, assembly method)</c:v>
                </c:pt>
                <c:pt idx="19">
                  <c:v>7143908 (device, assembly method)</c:v>
                </c:pt>
              </c:strCache>
            </c:strRef>
          </c:cat>
          <c:val>
            <c:numRef>
              <c:f>'Bar Graph (# years)'!$I$3:$I$22</c:f>
              <c:numCache>
                <c:formatCode>0.000</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E-1D60-4299-A0DE-A24508336CF4}"/>
            </c:ext>
          </c:extLst>
        </c:ser>
        <c:ser>
          <c:idx val="9"/>
          <c:order val="7"/>
          <c:tx>
            <c:strRef>
              <c:f>'Bar Graph (# years)'!$K$1</c:f>
              <c:strCache>
                <c:ptCount val="1"/>
                <c:pt idx="0">
                  <c:v>FDCA Exclusivity</c:v>
                </c:pt>
              </c:strCache>
            </c:strRef>
          </c:tx>
          <c:spPr>
            <a:pattFill prst="lgCheck">
              <a:fgClr>
                <a:srgbClr val="002060"/>
              </a:fgClr>
              <a:bgClr>
                <a:schemeClr val="bg1"/>
              </a:bgClr>
            </a:pattFill>
            <a:ln>
              <a:noFill/>
            </a:ln>
            <a:effectLst/>
            <a:scene3d>
              <a:camera prst="orthographicFront"/>
              <a:lightRig rig="threePt" dir="t"/>
            </a:scene3d>
            <a:sp3d>
              <a:bevelT/>
            </a:sp3d>
          </c:spPr>
          <c:invertIfNegative val="0"/>
          <c:cat>
            <c:strRef>
              <c:f>'Bar Graph (# years)'!$B$3:$B$22</c:f>
              <c:strCache>
                <c:ptCount val="20"/>
                <c:pt idx="0">
                  <c:v>6131566 (polymer coating for inhaler)</c:v>
                </c:pt>
                <c:pt idx="1">
                  <c:v>6170717 (metering valve)</c:v>
                </c:pt>
                <c:pt idx="2">
                  <c:v>6315173 (metering valve, inhaler)</c:v>
                </c:pt>
                <c:pt idx="3">
                  <c:v>6510969 (aerosol container w/ valve)</c:v>
                </c:pt>
                <c:pt idx="4">
                  <c:v>6966467 (metering valve)</c:v>
                </c:pt>
                <c:pt idx="5">
                  <c:v>7350676 (ring for valve assembly)</c:v>
                </c:pt>
                <c:pt idx="6">
                  <c:v>6431168 (actuation indicator)</c:v>
                </c:pt>
                <c:pt idx="7">
                  <c:v>6161724 (indicating device)</c:v>
                </c:pt>
                <c:pt idx="8">
                  <c:v>7107986 (actuation indicator)</c:v>
                </c:pt>
                <c:pt idx="9">
                  <c:v>7832351 (actuation indicator)</c:v>
                </c:pt>
                <c:pt idx="10">
                  <c:v>7500444 (actuation indicator)</c:v>
                </c:pt>
                <c:pt idx="11">
                  <c:v>9861771 (dose counter, collar)</c:v>
                </c:pt>
                <c:pt idx="12">
                  <c:v>6743413 (HFA propellant formulation, use)</c:v>
                </c:pt>
                <c:pt idx="13">
                  <c:v>6596260 (aerosol container system)</c:v>
                </c:pt>
                <c:pt idx="14">
                  <c:v>6532955 (metered dose inhaler)</c:v>
                </c:pt>
                <c:pt idx="15">
                  <c:v>6558651 (HFA formulation, synthesis)</c:v>
                </c:pt>
                <c:pt idx="16">
                  <c:v>6435372 (device, assembly method)</c:v>
                </c:pt>
                <c:pt idx="17">
                  <c:v>6938796 (device, assembly method)</c:v>
                </c:pt>
                <c:pt idx="18">
                  <c:v>6997349 (device, assembly method)</c:v>
                </c:pt>
                <c:pt idx="19">
                  <c:v>7143908 (device, assembly method)</c:v>
                </c:pt>
              </c:strCache>
            </c:strRef>
          </c:cat>
          <c:val>
            <c:numRef>
              <c:f>'Bar Graph (# years)'!$K$3:$K$22</c:f>
              <c:numCache>
                <c:formatCode>0</c:formatCode>
                <c:ptCount val="20"/>
              </c:numCache>
            </c:numRef>
          </c:val>
          <c:extLst>
            <c:ext xmlns:c16="http://schemas.microsoft.com/office/drawing/2014/chart" uri="{C3380CC4-5D6E-409C-BE32-E72D297353CC}">
              <c16:uniqueId val="{00000024-1D60-4299-A0DE-A24508336CF4}"/>
            </c:ext>
          </c:extLst>
        </c:ser>
        <c:ser>
          <c:idx val="6"/>
          <c:order val="8"/>
          <c:tx>
            <c:strRef>
              <c:f>'Bar Graph (# years)'!$J$1</c:f>
              <c:strCache>
                <c:ptCount val="1"/>
                <c:pt idx="0">
                  <c:v>FDCA Pediatric Exclusivity (PED)</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dLbls>
            <c:dLbl>
              <c:idx val="0"/>
              <c:layout>
                <c:manualLayout>
                  <c:x val="1.1105263157894736E-2"/>
                  <c:y val="-6.1248556230873784E-4"/>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1D60-4299-A0DE-A24508336CF4}"/>
                </c:ext>
              </c:extLst>
            </c:dLbl>
            <c:dLbl>
              <c:idx val="1"/>
              <c:layout>
                <c:manualLayout>
                  <c:x val="1.0154164939908826E-2"/>
                  <c:y val="3.8996650625732518E-4"/>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1D60-4299-A0DE-A24508336CF4}"/>
                </c:ext>
              </c:extLst>
            </c:dLbl>
            <c:dLbl>
              <c:idx val="2"/>
              <c:layout>
                <c:manualLayout>
                  <c:x val="1.0297186535893454E-2"/>
                  <c:y val="5.1180446050229009E-4"/>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1D60-4299-A0DE-A24508336CF4}"/>
                </c:ext>
              </c:extLst>
            </c:dLbl>
            <c:dLbl>
              <c:idx val="3"/>
              <c:layout>
                <c:manualLayout>
                  <c:x val="1.0266012801031449E-2"/>
                  <c:y val="4.6385601603062882E-4"/>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1D60-4299-A0DE-A24508336CF4}"/>
                </c:ext>
              </c:extLst>
            </c:dLbl>
            <c:dLbl>
              <c:idx val="4"/>
              <c:layout>
                <c:manualLayout>
                  <c:x val="1.1157204033706312E-2"/>
                  <c:y val="9.2388466177004467E-5"/>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1D60-4299-A0DE-A24508336CF4}"/>
                </c:ext>
              </c:extLst>
            </c:dLbl>
            <c:dLbl>
              <c:idx val="5"/>
              <c:layout>
                <c:manualLayout>
                  <c:x val="1.0860938435327077E-2"/>
                  <c:y val="-2.2987611227634265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1D60-4299-A0DE-A24508336CF4}"/>
                </c:ext>
              </c:extLst>
            </c:dLbl>
            <c:dLbl>
              <c:idx val="6"/>
              <c:layout>
                <c:manualLayout>
                  <c:x val="1.0497490445273202E-2"/>
                  <c:y val="-1.4451512321581746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1D60-4299-A0DE-A24508336CF4}"/>
                </c:ext>
              </c:extLst>
            </c:dLbl>
            <c:dLbl>
              <c:idx val="7"/>
              <c:layout>
                <c:manualLayout>
                  <c:x val="9.4338076161531587E-3"/>
                  <c:y val="-3.1352541629030858E-4"/>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1D60-4299-A0DE-A24508336CF4}"/>
                </c:ext>
              </c:extLst>
            </c:dLbl>
            <c:dLbl>
              <c:idx val="8"/>
              <c:layout>
                <c:manualLayout>
                  <c:x val="1.144573375696459E-2"/>
                  <c:y val="-7.604772135383443E-4"/>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1D60-4299-A0DE-A24508336CF4}"/>
                </c:ext>
              </c:extLst>
            </c:dLbl>
            <c:dLbl>
              <c:idx val="9"/>
              <c:layout>
                <c:manualLayout>
                  <c:x val="1.1928397108256205E-2"/>
                  <c:y val="-2.3072663900753736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1D60-4299-A0DE-A24508336CF4}"/>
                </c:ext>
              </c:extLst>
            </c:dLbl>
            <c:dLbl>
              <c:idx val="10"/>
              <c:layout>
                <c:manualLayout>
                  <c:x val="1.0418243772160059E-2"/>
                  <c:y val="-1.6632050228707132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1D60-4299-A0DE-A24508336CF4}"/>
                </c:ext>
              </c:extLst>
            </c:dLbl>
            <c:dLbl>
              <c:idx val="11"/>
              <c:delete val="1"/>
              <c:extLst>
                <c:ext xmlns:c15="http://schemas.microsoft.com/office/drawing/2012/chart" uri="{CE6537A1-D6FC-4f65-9D91-7224C49458BB}"/>
                <c:ext xmlns:c16="http://schemas.microsoft.com/office/drawing/2014/chart" uri="{C3380CC4-5D6E-409C-BE32-E72D297353CC}">
                  <c16:uniqueId val="{0000001A-1D60-4299-A0DE-A24508336CF4}"/>
                </c:ext>
              </c:extLst>
            </c:dLbl>
            <c:dLbl>
              <c:idx val="12"/>
              <c:layout>
                <c:manualLayout>
                  <c:x val="1.3097987751531058E-2"/>
                  <c:y val="-8.2596777184110117E-4"/>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1D60-4299-A0DE-A24508336CF4}"/>
                </c:ext>
              </c:extLst>
            </c:dLbl>
            <c:dLbl>
              <c:idx val="13"/>
              <c:layout>
                <c:manualLayout>
                  <c:x val="1.0758806464981265E-2"/>
                  <c:y val="-3.8540555666124032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1D60-4299-A0DE-A24508336CF4}"/>
                </c:ext>
              </c:extLst>
            </c:dLbl>
            <c:dLbl>
              <c:idx val="14"/>
              <c:layout>
                <c:manualLayout>
                  <c:x val="3.0942404782302152E-3"/>
                  <c:y val="-2.055491596812491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1D60-4299-A0DE-A24508336CF4}"/>
                </c:ext>
              </c:extLst>
            </c:dLbl>
            <c:dLbl>
              <c:idx val="15"/>
              <c:layout>
                <c:manualLayout>
                  <c:x val="1.199650043744532E-2"/>
                  <c:y val="-5.1387761940970044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1D60-4299-A0DE-A24508336CF4}"/>
                </c:ext>
              </c:extLst>
            </c:dLbl>
            <c:dLbl>
              <c:idx val="16"/>
              <c:layout>
                <c:manualLayout>
                  <c:x val="9.7739098402174276E-3"/>
                  <c:y val="-5.158338308914736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1D60-4299-A0DE-A24508336CF4}"/>
                </c:ext>
              </c:extLst>
            </c:dLbl>
            <c:dLbl>
              <c:idx val="17"/>
              <c:layout>
                <c:manualLayout>
                  <c:x val="9.9905603904775053E-3"/>
                  <c:y val="-3.9044492754363026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1D60-4299-A0DE-A24508336CF4}"/>
                </c:ext>
              </c:extLst>
            </c:dLbl>
            <c:dLbl>
              <c:idx val="18"/>
              <c:layout>
                <c:manualLayout>
                  <c:x val="9.1406271584472138E-3"/>
                  <c:y val="-3.7229681341654887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1D60-4299-A0DE-A24508336CF4}"/>
                </c:ext>
              </c:extLst>
            </c:dLbl>
            <c:dLbl>
              <c:idx val="19"/>
              <c:layout>
                <c:manualLayout>
                  <c:x val="1.2450292397660732E-2"/>
                  <c:y val="-2.0465799469612149E-4"/>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1D60-4299-A0DE-A24508336CF4}"/>
                </c:ext>
              </c:extLst>
            </c:dLbl>
            <c:spPr>
              <a:noFill/>
              <a:ln>
                <a:noFill/>
              </a:ln>
              <a:effectLst/>
            </c:spPr>
            <c:txPr>
              <a:bodyPr rot="0" spcFirstLastPara="1" vertOverflow="ellipsis" vert="horz" wrap="square" lIns="38100" tIns="19050" rIns="38100" bIns="19050" anchor="ctr" anchorCtr="1">
                <a:spAutoFit/>
              </a:bodyPr>
              <a:lstStyle/>
              <a:p>
                <a:pPr>
                  <a:defRPr sz="15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years)'!$B$3:$B$22</c:f>
              <c:strCache>
                <c:ptCount val="20"/>
                <c:pt idx="0">
                  <c:v>6131566 (polymer coating for inhaler)</c:v>
                </c:pt>
                <c:pt idx="1">
                  <c:v>6170717 (metering valve)</c:v>
                </c:pt>
                <c:pt idx="2">
                  <c:v>6315173 (metering valve, inhaler)</c:v>
                </c:pt>
                <c:pt idx="3">
                  <c:v>6510969 (aerosol container w/ valve)</c:v>
                </c:pt>
                <c:pt idx="4">
                  <c:v>6966467 (metering valve)</c:v>
                </c:pt>
                <c:pt idx="5">
                  <c:v>7350676 (ring for valve assembly)</c:v>
                </c:pt>
                <c:pt idx="6">
                  <c:v>6431168 (actuation indicator)</c:v>
                </c:pt>
                <c:pt idx="7">
                  <c:v>6161724 (indicating device)</c:v>
                </c:pt>
                <c:pt idx="8">
                  <c:v>7107986 (actuation indicator)</c:v>
                </c:pt>
                <c:pt idx="9">
                  <c:v>7832351 (actuation indicator)</c:v>
                </c:pt>
                <c:pt idx="10">
                  <c:v>7500444 (actuation indicator)</c:v>
                </c:pt>
                <c:pt idx="11">
                  <c:v>9861771 (dose counter, collar)</c:v>
                </c:pt>
                <c:pt idx="12">
                  <c:v>6743413 (HFA propellant formulation, use)</c:v>
                </c:pt>
                <c:pt idx="13">
                  <c:v>6596260 (aerosol container system)</c:v>
                </c:pt>
                <c:pt idx="14">
                  <c:v>6532955 (metered dose inhaler)</c:v>
                </c:pt>
                <c:pt idx="15">
                  <c:v>6558651 (HFA formulation, synthesis)</c:v>
                </c:pt>
                <c:pt idx="16">
                  <c:v>6435372 (device, assembly method)</c:v>
                </c:pt>
                <c:pt idx="17">
                  <c:v>6938796 (device, assembly method)</c:v>
                </c:pt>
                <c:pt idx="18">
                  <c:v>6997349 (device, assembly method)</c:v>
                </c:pt>
                <c:pt idx="19">
                  <c:v>7143908 (device, assembly method)</c:v>
                </c:pt>
              </c:strCache>
            </c:strRef>
          </c:cat>
          <c:val>
            <c:numRef>
              <c:f>'Bar Graph (# years)'!$J$3:$J$22</c:f>
              <c:numCache>
                <c:formatCode>0.0</c:formatCode>
                <c:ptCount val="20"/>
                <c:pt idx="0">
                  <c:v>0.50102669404517453</c:v>
                </c:pt>
                <c:pt idx="1">
                  <c:v>0.49828884325804246</c:v>
                </c:pt>
                <c:pt idx="2">
                  <c:v>0.49828884325804246</c:v>
                </c:pt>
                <c:pt idx="3">
                  <c:v>0.49828884325804246</c:v>
                </c:pt>
                <c:pt idx="4">
                  <c:v>0.49828884325804246</c:v>
                </c:pt>
                <c:pt idx="5">
                  <c:v>0.50376454483230659</c:v>
                </c:pt>
                <c:pt idx="6">
                  <c:v>0.50102669404517453</c:v>
                </c:pt>
                <c:pt idx="7">
                  <c:v>0.49555099247091033</c:v>
                </c:pt>
                <c:pt idx="8">
                  <c:v>0.49555099247091033</c:v>
                </c:pt>
                <c:pt idx="9">
                  <c:v>0.50102669404517453</c:v>
                </c:pt>
                <c:pt idx="10">
                  <c:v>0.49555099247091033</c:v>
                </c:pt>
                <c:pt idx="11">
                  <c:v>0</c:v>
                </c:pt>
                <c:pt idx="12">
                  <c:v>0.50102669404517453</c:v>
                </c:pt>
                <c:pt idx="13">
                  <c:v>0.50376454483230659</c:v>
                </c:pt>
                <c:pt idx="14">
                  <c:v>0.50102669404517453</c:v>
                </c:pt>
                <c:pt idx="15">
                  <c:v>0.49828884325804246</c:v>
                </c:pt>
                <c:pt idx="16">
                  <c:v>0.49555099247091033</c:v>
                </c:pt>
                <c:pt idx="17">
                  <c:v>0.49555099247091033</c:v>
                </c:pt>
                <c:pt idx="18">
                  <c:v>0.49555099247091033</c:v>
                </c:pt>
                <c:pt idx="19">
                  <c:v>0.49555099247091033</c:v>
                </c:pt>
              </c:numCache>
            </c:numRef>
          </c:val>
          <c:extLst>
            <c:ext xmlns:c16="http://schemas.microsoft.com/office/drawing/2014/chart" uri="{C3380CC4-5D6E-409C-BE32-E72D297353CC}">
              <c16:uniqueId val="{00000023-1D60-4299-A0DE-A24508336CF4}"/>
            </c:ext>
          </c:extLst>
        </c:ser>
        <c:ser>
          <c:idx val="8"/>
          <c:order val="9"/>
          <c:tx>
            <c:strRef>
              <c:f>'Bar Graph (# years)'!$L$1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25-1D60-4299-A0DE-A24508336CF4}"/>
                </c:ext>
              </c:extLst>
            </c:dLbl>
            <c:dLbl>
              <c:idx val="1"/>
              <c:delete val="1"/>
              <c:extLst>
                <c:ext xmlns:c15="http://schemas.microsoft.com/office/drawing/2012/chart" uri="{CE6537A1-D6FC-4f65-9D91-7224C49458BB}"/>
                <c:ext xmlns:c16="http://schemas.microsoft.com/office/drawing/2014/chart" uri="{C3380CC4-5D6E-409C-BE32-E72D297353CC}">
                  <c16:uniqueId val="{00000026-1D60-4299-A0DE-A24508336CF4}"/>
                </c:ext>
              </c:extLst>
            </c:dLbl>
            <c:dLbl>
              <c:idx val="2"/>
              <c:delete val="1"/>
              <c:extLst>
                <c:ext xmlns:c15="http://schemas.microsoft.com/office/drawing/2012/chart" uri="{CE6537A1-D6FC-4f65-9D91-7224C49458BB}"/>
                <c:ext xmlns:c16="http://schemas.microsoft.com/office/drawing/2014/chart" uri="{C3380CC4-5D6E-409C-BE32-E72D297353CC}">
                  <c16:uniqueId val="{00000027-1D60-4299-A0DE-A24508336CF4}"/>
                </c:ext>
              </c:extLst>
            </c:dLbl>
            <c:dLbl>
              <c:idx val="3"/>
              <c:delete val="1"/>
              <c:extLst>
                <c:ext xmlns:c15="http://schemas.microsoft.com/office/drawing/2012/chart" uri="{CE6537A1-D6FC-4f65-9D91-7224C49458BB}"/>
                <c:ext xmlns:c16="http://schemas.microsoft.com/office/drawing/2014/chart" uri="{C3380CC4-5D6E-409C-BE32-E72D297353CC}">
                  <c16:uniqueId val="{00000028-1D60-4299-A0DE-A24508336CF4}"/>
                </c:ext>
              </c:extLst>
            </c:dLbl>
            <c:dLbl>
              <c:idx val="4"/>
              <c:delete val="1"/>
              <c:extLst>
                <c:ext xmlns:c15="http://schemas.microsoft.com/office/drawing/2012/chart" uri="{CE6537A1-D6FC-4f65-9D91-7224C49458BB}"/>
                <c:ext xmlns:c16="http://schemas.microsoft.com/office/drawing/2014/chart" uri="{C3380CC4-5D6E-409C-BE32-E72D297353CC}">
                  <c16:uniqueId val="{00000029-1D60-4299-A0DE-A24508336CF4}"/>
                </c:ext>
              </c:extLst>
            </c:dLbl>
            <c:dLbl>
              <c:idx val="5"/>
              <c:delete val="1"/>
              <c:extLst>
                <c:ext xmlns:c15="http://schemas.microsoft.com/office/drawing/2012/chart" uri="{CE6537A1-D6FC-4f65-9D91-7224C49458BB}"/>
                <c:ext xmlns:c16="http://schemas.microsoft.com/office/drawing/2014/chart" uri="{C3380CC4-5D6E-409C-BE32-E72D297353CC}">
                  <c16:uniqueId val="{0000002A-1D60-4299-A0DE-A24508336CF4}"/>
                </c:ext>
              </c:extLst>
            </c:dLbl>
            <c:dLbl>
              <c:idx val="6"/>
              <c:delete val="1"/>
              <c:extLst>
                <c:ext xmlns:c15="http://schemas.microsoft.com/office/drawing/2012/chart" uri="{CE6537A1-D6FC-4f65-9D91-7224C49458BB}"/>
                <c:ext xmlns:c16="http://schemas.microsoft.com/office/drawing/2014/chart" uri="{C3380CC4-5D6E-409C-BE32-E72D297353CC}">
                  <c16:uniqueId val="{0000002B-1D60-4299-A0DE-A24508336CF4}"/>
                </c:ext>
              </c:extLst>
            </c:dLbl>
            <c:dLbl>
              <c:idx val="7"/>
              <c:delete val="1"/>
              <c:extLst>
                <c:ext xmlns:c15="http://schemas.microsoft.com/office/drawing/2012/chart" uri="{CE6537A1-D6FC-4f65-9D91-7224C49458BB}"/>
                <c:ext xmlns:c16="http://schemas.microsoft.com/office/drawing/2014/chart" uri="{C3380CC4-5D6E-409C-BE32-E72D297353CC}">
                  <c16:uniqueId val="{0000002C-1D60-4299-A0DE-A24508336CF4}"/>
                </c:ext>
              </c:extLst>
            </c:dLbl>
            <c:dLbl>
              <c:idx val="8"/>
              <c:delete val="1"/>
              <c:extLst>
                <c:ext xmlns:c15="http://schemas.microsoft.com/office/drawing/2012/chart" uri="{CE6537A1-D6FC-4f65-9D91-7224C49458BB}"/>
                <c:ext xmlns:c16="http://schemas.microsoft.com/office/drawing/2014/chart" uri="{C3380CC4-5D6E-409C-BE32-E72D297353CC}">
                  <c16:uniqueId val="{0000002D-1D60-4299-A0DE-A24508336CF4}"/>
                </c:ext>
              </c:extLst>
            </c:dLbl>
            <c:dLbl>
              <c:idx val="9"/>
              <c:delete val="1"/>
              <c:extLst>
                <c:ext xmlns:c15="http://schemas.microsoft.com/office/drawing/2012/chart" uri="{CE6537A1-D6FC-4f65-9D91-7224C49458BB}"/>
                <c:ext xmlns:c16="http://schemas.microsoft.com/office/drawing/2014/chart" uri="{C3380CC4-5D6E-409C-BE32-E72D297353CC}">
                  <c16:uniqueId val="{0000002E-1D60-4299-A0DE-A24508336CF4}"/>
                </c:ext>
              </c:extLst>
            </c:dLbl>
            <c:dLbl>
              <c:idx val="10"/>
              <c:delete val="1"/>
              <c:extLst>
                <c:ext xmlns:c15="http://schemas.microsoft.com/office/drawing/2012/chart" uri="{CE6537A1-D6FC-4f65-9D91-7224C49458BB}"/>
                <c:ext xmlns:c16="http://schemas.microsoft.com/office/drawing/2014/chart" uri="{C3380CC4-5D6E-409C-BE32-E72D297353CC}">
                  <c16:uniqueId val="{0000002F-1D60-4299-A0DE-A24508336CF4}"/>
                </c:ext>
              </c:extLst>
            </c:dLbl>
            <c:dLbl>
              <c:idx val="12"/>
              <c:delete val="1"/>
              <c:extLst>
                <c:ext xmlns:c15="http://schemas.microsoft.com/office/drawing/2012/chart" uri="{CE6537A1-D6FC-4f65-9D91-7224C49458BB}"/>
                <c:ext xmlns:c16="http://schemas.microsoft.com/office/drawing/2014/chart" uri="{C3380CC4-5D6E-409C-BE32-E72D297353CC}">
                  <c16:uniqueId val="{00000030-1D60-4299-A0DE-A24508336CF4}"/>
                </c:ext>
              </c:extLst>
            </c:dLbl>
            <c:dLbl>
              <c:idx val="13"/>
              <c:delete val="1"/>
              <c:extLst>
                <c:ext xmlns:c15="http://schemas.microsoft.com/office/drawing/2012/chart" uri="{CE6537A1-D6FC-4f65-9D91-7224C49458BB}"/>
                <c:ext xmlns:c16="http://schemas.microsoft.com/office/drawing/2014/chart" uri="{C3380CC4-5D6E-409C-BE32-E72D297353CC}">
                  <c16:uniqueId val="{00000031-1D60-4299-A0DE-A24508336CF4}"/>
                </c:ext>
              </c:extLst>
            </c:dLbl>
            <c:dLbl>
              <c:idx val="15"/>
              <c:delete val="1"/>
              <c:extLst>
                <c:ext xmlns:c15="http://schemas.microsoft.com/office/drawing/2012/chart" uri="{CE6537A1-D6FC-4f65-9D91-7224C49458BB}"/>
                <c:ext xmlns:c16="http://schemas.microsoft.com/office/drawing/2014/chart" uri="{C3380CC4-5D6E-409C-BE32-E72D297353CC}">
                  <c16:uniqueId val="{00000032-1D60-4299-A0DE-A24508336CF4}"/>
                </c:ext>
              </c:extLst>
            </c:dLbl>
            <c:dLbl>
              <c:idx val="16"/>
              <c:delete val="1"/>
              <c:extLst>
                <c:ext xmlns:c15="http://schemas.microsoft.com/office/drawing/2012/chart" uri="{CE6537A1-D6FC-4f65-9D91-7224C49458BB}"/>
                <c:ext xmlns:c16="http://schemas.microsoft.com/office/drawing/2014/chart" uri="{C3380CC4-5D6E-409C-BE32-E72D297353CC}">
                  <c16:uniqueId val="{00000033-1D60-4299-A0DE-A24508336CF4}"/>
                </c:ext>
              </c:extLst>
            </c:dLbl>
            <c:dLbl>
              <c:idx val="17"/>
              <c:delete val="1"/>
              <c:extLst>
                <c:ext xmlns:c15="http://schemas.microsoft.com/office/drawing/2012/chart" uri="{CE6537A1-D6FC-4f65-9D91-7224C49458BB}"/>
                <c:ext xmlns:c16="http://schemas.microsoft.com/office/drawing/2014/chart" uri="{C3380CC4-5D6E-409C-BE32-E72D297353CC}">
                  <c16:uniqueId val="{00000034-1D60-4299-A0DE-A24508336CF4}"/>
                </c:ext>
              </c:extLst>
            </c:dLbl>
            <c:dLbl>
              <c:idx val="18"/>
              <c:delete val="1"/>
              <c:extLst>
                <c:ext xmlns:c15="http://schemas.microsoft.com/office/drawing/2012/chart" uri="{CE6537A1-D6FC-4f65-9D91-7224C49458BB}"/>
                <c:ext xmlns:c16="http://schemas.microsoft.com/office/drawing/2014/chart" uri="{C3380CC4-5D6E-409C-BE32-E72D297353CC}">
                  <c16:uniqueId val="{00000035-1D60-4299-A0DE-A24508336CF4}"/>
                </c:ext>
              </c:extLst>
            </c:dLbl>
            <c:dLbl>
              <c:idx val="19"/>
              <c:delete val="1"/>
              <c:extLst>
                <c:ext xmlns:c15="http://schemas.microsoft.com/office/drawing/2012/chart" uri="{CE6537A1-D6FC-4f65-9D91-7224C49458BB}"/>
                <c:ext xmlns:c16="http://schemas.microsoft.com/office/drawing/2014/chart" uri="{C3380CC4-5D6E-409C-BE32-E72D297353CC}">
                  <c16:uniqueId val="{00000036-1D60-4299-A0DE-A24508336CF4}"/>
                </c:ext>
              </c:extLst>
            </c:dLbl>
            <c:spPr>
              <a:noFill/>
              <a:ln>
                <a:noFill/>
              </a:ln>
              <a:effectLst/>
            </c:spPr>
            <c:txPr>
              <a:bodyPr rot="0" spcFirstLastPara="1" vertOverflow="ellipsis" vert="horz" wrap="square" lIns="38100" tIns="19050" rIns="38100" bIns="19050" anchor="ctr" anchorCtr="1">
                <a:spAutoFit/>
              </a:bodyPr>
              <a:lstStyle/>
              <a:p>
                <a:pPr>
                  <a:defRPr sz="15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years)'!$B$3:$B$22</c:f>
              <c:strCache>
                <c:ptCount val="20"/>
                <c:pt idx="0">
                  <c:v>6131566 (polymer coating for inhaler)</c:v>
                </c:pt>
                <c:pt idx="1">
                  <c:v>6170717 (metering valve)</c:v>
                </c:pt>
                <c:pt idx="2">
                  <c:v>6315173 (metering valve, inhaler)</c:v>
                </c:pt>
                <c:pt idx="3">
                  <c:v>6510969 (aerosol container w/ valve)</c:v>
                </c:pt>
                <c:pt idx="4">
                  <c:v>6966467 (metering valve)</c:v>
                </c:pt>
                <c:pt idx="5">
                  <c:v>7350676 (ring for valve assembly)</c:v>
                </c:pt>
                <c:pt idx="6">
                  <c:v>6431168 (actuation indicator)</c:v>
                </c:pt>
                <c:pt idx="7">
                  <c:v>6161724 (indicating device)</c:v>
                </c:pt>
                <c:pt idx="8">
                  <c:v>7107986 (actuation indicator)</c:v>
                </c:pt>
                <c:pt idx="9">
                  <c:v>7832351 (actuation indicator)</c:v>
                </c:pt>
                <c:pt idx="10">
                  <c:v>7500444 (actuation indicator)</c:v>
                </c:pt>
                <c:pt idx="11">
                  <c:v>9861771 (dose counter, collar)</c:v>
                </c:pt>
                <c:pt idx="12">
                  <c:v>6743413 (HFA propellant formulation, use)</c:v>
                </c:pt>
                <c:pt idx="13">
                  <c:v>6596260 (aerosol container system)</c:v>
                </c:pt>
                <c:pt idx="14">
                  <c:v>6532955 (metered dose inhaler)</c:v>
                </c:pt>
                <c:pt idx="15">
                  <c:v>6558651 (HFA formulation, synthesis)</c:v>
                </c:pt>
                <c:pt idx="16">
                  <c:v>6435372 (device, assembly method)</c:v>
                </c:pt>
                <c:pt idx="17">
                  <c:v>6938796 (device, assembly method)</c:v>
                </c:pt>
                <c:pt idx="18">
                  <c:v>6997349 (device, assembly method)</c:v>
                </c:pt>
                <c:pt idx="19">
                  <c:v>7143908 (device, assembly method)</c:v>
                </c:pt>
              </c:strCache>
            </c:strRef>
          </c:cat>
          <c:val>
            <c:numRef>
              <c:f>'Bar Graph (# years)'!$L$3:$L$22</c:f>
              <c:numCache>
                <c:formatCode>0.00</c:formatCode>
                <c:ptCount val="20"/>
                <c:pt idx="0">
                  <c:v>0</c:v>
                </c:pt>
                <c:pt idx="1">
                  <c:v>0</c:v>
                </c:pt>
                <c:pt idx="2">
                  <c:v>0</c:v>
                </c:pt>
                <c:pt idx="3">
                  <c:v>0</c:v>
                </c:pt>
                <c:pt idx="4">
                  <c:v>0</c:v>
                </c:pt>
                <c:pt idx="5">
                  <c:v>0</c:v>
                </c:pt>
                <c:pt idx="6">
                  <c:v>0</c:v>
                </c:pt>
                <c:pt idx="7">
                  <c:v>0</c:v>
                </c:pt>
                <c:pt idx="8">
                  <c:v>0</c:v>
                </c:pt>
                <c:pt idx="9">
                  <c:v>0</c:v>
                </c:pt>
                <c:pt idx="10">
                  <c:v>0</c:v>
                </c:pt>
                <c:pt idx="11">
                  <c:v>9.3470225872689934</c:v>
                </c:pt>
                <c:pt idx="12">
                  <c:v>0</c:v>
                </c:pt>
                <c:pt idx="13">
                  <c:v>0</c:v>
                </c:pt>
                <c:pt idx="14">
                  <c:v>4.9281314168377826</c:v>
                </c:pt>
                <c:pt idx="15">
                  <c:v>0</c:v>
                </c:pt>
                <c:pt idx="16">
                  <c:v>0</c:v>
                </c:pt>
                <c:pt idx="17">
                  <c:v>0</c:v>
                </c:pt>
                <c:pt idx="18">
                  <c:v>0</c:v>
                </c:pt>
                <c:pt idx="19">
                  <c:v>0</c:v>
                </c:pt>
              </c:numCache>
            </c:numRef>
          </c:val>
          <c:extLst>
            <c:ext xmlns:c16="http://schemas.microsoft.com/office/drawing/2014/chart" uri="{C3380CC4-5D6E-409C-BE32-E72D297353CC}">
              <c16:uniqueId val="{00000037-1D60-4299-A0DE-A24508336CF4}"/>
            </c:ext>
          </c:extLst>
        </c:ser>
        <c:dLbls>
          <c:showLegendKey val="0"/>
          <c:showVal val="0"/>
          <c:showCatName val="0"/>
          <c:showSerName val="0"/>
          <c:showPercent val="0"/>
          <c:showBubbleSize val="0"/>
        </c:dLbls>
        <c:gapWidth val="60"/>
        <c:overlap val="100"/>
        <c:axId val="977983256"/>
        <c:axId val="977978664"/>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or Exclusivities</a:t>
                </a:r>
              </a:p>
            </c:rich>
          </c:tx>
          <c:layout>
            <c:manualLayout>
              <c:xMode val="edge"/>
              <c:yMode val="edge"/>
              <c:x val="2.1541188930331075E-3"/>
              <c:y val="0.31365358105365088"/>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12700" cap="flat" cmpd="sng" algn="ctr">
            <a:solidFill>
              <a:schemeClr val="bg1">
                <a:lumMod val="50000"/>
              </a:schemeClr>
            </a:solidFill>
            <a:round/>
          </a:ln>
          <a:effectLst/>
        </c:spPr>
        <c:txPr>
          <a:bodyPr rot="0" spcFirstLastPara="1" vertOverflow="ellipsis" wrap="square" anchor="ctr" anchorCtr="1"/>
          <a:lstStyle/>
          <a:p>
            <a:pPr>
              <a:defRPr sz="125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max val="4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0.11826848969578505"/>
              <c:y val="0.90654112179918767"/>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ayout>
        <c:manualLayout>
          <c:xMode val="edge"/>
          <c:yMode val="edge"/>
          <c:x val="5.5948797416586614E-2"/>
          <c:y val="0.95068474331427522"/>
          <c:w val="0.9421945796589557"/>
          <c:h val="4.517978902714255E-2"/>
        </c:manualLayout>
      </c:layout>
      <c:overlay val="0"/>
      <c:spPr>
        <a:noFill/>
        <a:ln>
          <a:noFill/>
        </a:ln>
        <a:effectLst/>
      </c:spPr>
      <c:txPr>
        <a:bodyPr rot="0" spcFirstLastPara="1" vertOverflow="ellipsis" vert="horz" wrap="square" anchor="ctr" anchorCtr="1"/>
        <a:lstStyle/>
        <a:p>
          <a:pPr>
            <a:defRPr sz="155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416718</xdr:colOff>
      <xdr:row>25</xdr:row>
      <xdr:rowOff>107155</xdr:rowOff>
    </xdr:from>
    <xdr:to>
      <xdr:col>15</xdr:col>
      <xdr:colOff>59530</xdr:colOff>
      <xdr:row>76</xdr:row>
      <xdr:rowOff>131885</xdr:rowOff>
    </xdr:to>
    <xdr:graphicFrame macro="">
      <xdr:nvGraphicFramePr>
        <xdr:cNvPr id="16" name="Chart 15" descr="VENTOLIN HFA was approved on April 19, 2001. There is no generic version of VENTOLIN HFA at this time. &#10;USPTO identified 20 patents listed in the Orange Book during the 2005 to 2018 time period, as well as a 6-month pediatric exclusivity  that is attached to each of the patents.  The patents are generally directed to metered dose inhalers, many addressing problems arising from the change from chlorofluorocarbon (CFC) propellants to non-ozone damaging HFA propellants due to the Montreal Protocol on Substances that Deplete the Ozone Layer.  Transitioning from CFC to HFA propellants involved significant investment in research and development leading to one of the Orange Book-listed patents.  The new HFA propellants degraded the previous polymer stoppers requiring new innovation to solve this problem. First, the polymer used for the stoppers had to be replaced with a new polymer. The change in polymer created a need to redesign the inhaler valves. A family of patents all expiring at the same time are directed to the new valve designs. The new HFA propellants also caused drug deposition and stability problems, which required changes to the aerosol container, also patented. Other patents cover specific features of the dispenser, including actuating and indicating mechanisms. Notably, each patent is limited to a specific innovation. " title="Ventolin (albuterol; NDA 20983)">
          <a:extLst>
            <a:ext uri="{FF2B5EF4-FFF2-40B4-BE49-F238E27FC236}">
              <a16:creationId xmlns:a16="http://schemas.microsoft.com/office/drawing/2014/main" id="{12885244-655C-437B-82BB-82FE39B02C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0.13855</cdr:x>
      <cdr:y>0.92478</cdr:y>
    </cdr:from>
    <cdr:to>
      <cdr:x>0.99861</cdr:x>
      <cdr:y>0.94734</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3012282" y="9007538"/>
          <a:ext cx="18698308" cy="21980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a:solidFill>
                <a:sysClr val="windowText" lastClr="000000"/>
              </a:solidFill>
            </a:rPr>
            <a:t>12/18/1991        </a:t>
          </a:r>
          <a:r>
            <a:rPr lang="en-US" sz="1400" b="1" baseline="0">
              <a:solidFill>
                <a:sysClr val="windowText" lastClr="000000"/>
              </a:solidFill>
            </a:rPr>
            <a:t>                       </a:t>
          </a:r>
          <a:r>
            <a:rPr lang="en-US" sz="1400" b="1">
              <a:solidFill>
                <a:sysClr val="windowText" lastClr="000000"/>
              </a:solidFill>
            </a:rPr>
            <a:t>12/18/1996</a:t>
          </a:r>
          <a:r>
            <a:rPr lang="en-US" sz="1400" b="1" baseline="0">
              <a:solidFill>
                <a:sysClr val="windowText" lastClr="000000"/>
              </a:solidFill>
            </a:rPr>
            <a:t>         </a:t>
          </a:r>
          <a:r>
            <a:rPr lang="en-US" sz="1400" b="1">
              <a:solidFill>
                <a:sysClr val="windowText" lastClr="000000"/>
              </a:solidFill>
            </a:rPr>
            <a:t>                         12/18/2001</a:t>
          </a:r>
          <a:r>
            <a:rPr lang="en-US" sz="1400" b="1" baseline="0">
              <a:solidFill>
                <a:sysClr val="windowText" lastClr="000000"/>
              </a:solidFill>
            </a:rPr>
            <a:t>                                 </a:t>
          </a:r>
          <a:r>
            <a:rPr lang="en-US" sz="1400" b="1">
              <a:solidFill>
                <a:sysClr val="windowText" lastClr="000000"/>
              </a:solidFill>
            </a:rPr>
            <a:t>12/18/2006                             </a:t>
          </a:r>
          <a:r>
            <a:rPr lang="en-US" sz="1400" b="1" baseline="0">
              <a:solidFill>
                <a:sysClr val="windowText" lastClr="000000"/>
              </a:solidFill>
            </a:rPr>
            <a:t>      12/18/2011                               12/18/2016                                     12/18/2021                                  12/18/2026                              12/18/2031            </a:t>
          </a:r>
          <a:endParaRPr lang="en-US" sz="1400" b="1">
            <a:solidFill>
              <a:sysClr val="windowText" lastClr="000000"/>
            </a:solidFill>
          </a:endParaRPr>
        </a:p>
      </cdr:txBody>
    </cdr:sp>
  </cdr:relSizeAnchor>
  <cdr:relSizeAnchor xmlns:cdr="http://schemas.openxmlformats.org/drawingml/2006/chartDrawing">
    <cdr:from>
      <cdr:x>0.28541</cdr:x>
      <cdr:y>0.3897</cdr:y>
    </cdr:from>
    <cdr:to>
      <cdr:x>0.34993</cdr:x>
      <cdr:y>0.44691</cdr:y>
    </cdr:to>
    <cdr:sp macro="" textlink="">
      <cdr:nvSpPr>
        <cdr:cNvPr id="4" name="TextBox 3">
          <a:extLst xmlns:a="http://schemas.openxmlformats.org/drawingml/2006/main">
            <a:ext uri="{FF2B5EF4-FFF2-40B4-BE49-F238E27FC236}">
              <a16:creationId xmlns:a16="http://schemas.microsoft.com/office/drawing/2014/main" id="{EC8AF10F-912A-421E-BCB6-4424B6203CC2}"/>
            </a:ext>
            <a:ext uri="{147F2762-F138-4A5C-976F-8EAC2B608ADB}">
              <a16:predDERef xmlns:a16="http://schemas.microsoft.com/office/drawing/2014/main" pred="{AD7BCC37-5C32-44E8-ACB5-BFF6A946354F}"/>
            </a:ext>
          </a:extLst>
        </cdr:cNvPr>
        <cdr:cNvSpPr txBox="1"/>
      </cdr:nvSpPr>
      <cdr:spPr>
        <a:xfrm xmlns:a="http://schemas.openxmlformats.org/drawingml/2006/main">
          <a:off x="6204942" y="3707252"/>
          <a:ext cx="1402717" cy="544244"/>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00B050"/>
              </a:solidFill>
            </a:rPr>
            <a:t>FDA Approval</a:t>
          </a:r>
        </a:p>
        <a:p xmlns:a="http://schemas.openxmlformats.org/drawingml/2006/main">
          <a:pPr algn="ctr"/>
          <a:r>
            <a:rPr lang="en-US" sz="1600" b="1">
              <a:solidFill>
                <a:srgbClr val="00B050"/>
              </a:solidFill>
            </a:rPr>
            <a:t>4/19/2001</a:t>
          </a:r>
        </a:p>
      </cdr:txBody>
    </cdr:sp>
  </cdr:relSizeAnchor>
  <cdr:relSizeAnchor xmlns:cdr="http://schemas.openxmlformats.org/drawingml/2006/chartDrawing">
    <cdr:from>
      <cdr:x>0.35094</cdr:x>
      <cdr:y>0.02234</cdr:y>
    </cdr:from>
    <cdr:to>
      <cdr:x>0.35094</cdr:x>
      <cdr:y>0.89217</cdr:y>
    </cdr:to>
    <cdr:cxnSp macro="">
      <cdr:nvCxnSpPr>
        <cdr:cNvPr id="6" name="Straight Connector 5">
          <a:extLst xmlns:a="http://schemas.openxmlformats.org/drawingml/2006/main">
            <a:ext uri="{FF2B5EF4-FFF2-40B4-BE49-F238E27FC236}">
              <a16:creationId xmlns:a16="http://schemas.microsoft.com/office/drawing/2014/main" id="{998B7BBD-58A0-4962-8949-3A7023535489}"/>
            </a:ext>
            <a:ext uri="{147F2762-F138-4A5C-976F-8EAC2B608ADB}">
              <a16:predDERef xmlns:a16="http://schemas.microsoft.com/office/drawing/2014/main" pred="{212102B6-F8CF-4B65-996A-E5BE4FC6BC7B}"/>
            </a:ext>
          </a:extLst>
        </cdr:cNvPr>
        <cdr:cNvCxnSpPr/>
      </cdr:nvCxnSpPr>
      <cdr:spPr>
        <a:xfrm xmlns:a="http://schemas.openxmlformats.org/drawingml/2006/main">
          <a:off x="7629705" y="212504"/>
          <a:ext cx="0" cy="8274774"/>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0.01234</cdr:x>
      <cdr:y>0.14048</cdr:y>
    </cdr:from>
    <cdr:to>
      <cdr:x>0.0269</cdr:x>
      <cdr:y>0.2251</cdr:y>
    </cdr:to>
    <cdr:sp macro="" textlink="">
      <cdr:nvSpPr>
        <cdr:cNvPr id="12" name="TextBox 11">
          <a:extLst xmlns:a="http://schemas.openxmlformats.org/drawingml/2006/main">
            <a:ext uri="{FF2B5EF4-FFF2-40B4-BE49-F238E27FC236}">
              <a16:creationId xmlns:a16="http://schemas.microsoft.com/office/drawing/2014/main" id="{E2EE3EF3-6AE6-422C-9407-BD813FCC7E24}"/>
            </a:ext>
          </a:extLst>
        </cdr:cNvPr>
        <cdr:cNvSpPr txBox="1"/>
      </cdr:nvSpPr>
      <cdr:spPr>
        <a:xfrm xmlns:a="http://schemas.openxmlformats.org/drawingml/2006/main">
          <a:off x="267881" y="1321331"/>
          <a:ext cx="316200" cy="795930"/>
        </a:xfrm>
        <a:prstGeom xmlns:a="http://schemas.openxmlformats.org/drawingml/2006/main" prst="rect">
          <a:avLst/>
        </a:prstGeom>
      </cdr:spPr>
      <cdr:txBody>
        <a:bodyPr xmlns:a="http://schemas.openxmlformats.org/drawingml/2006/main" vertOverflow="clip" vert="vert" wrap="square" rtlCol="0"/>
        <a:lstStyle xmlns:a="http://schemas.openxmlformats.org/drawingml/2006/main"/>
        <a:p xmlns:a="http://schemas.openxmlformats.org/drawingml/2006/main">
          <a:r>
            <a:rPr lang="en-US" sz="1500" b="1">
              <a:solidFill>
                <a:sysClr val="windowText" lastClr="000000"/>
              </a:solidFill>
            </a:rPr>
            <a:t>Multiple</a:t>
          </a:r>
        </a:p>
      </cdr:txBody>
    </cdr:sp>
  </cdr:relSizeAnchor>
  <cdr:relSizeAnchor xmlns:cdr="http://schemas.openxmlformats.org/drawingml/2006/chartDrawing">
    <cdr:from>
      <cdr:x>0.01919</cdr:x>
      <cdr:y>0.37747</cdr:y>
    </cdr:from>
    <cdr:to>
      <cdr:x>0.15735</cdr:x>
      <cdr:y>0.37747</cdr:y>
    </cdr:to>
    <cdr:cxnSp macro="">
      <cdr:nvCxnSpPr>
        <cdr:cNvPr id="14" name="Straight Connector 13">
          <a:extLst xmlns:a="http://schemas.openxmlformats.org/drawingml/2006/main">
            <a:ext uri="{FF2B5EF4-FFF2-40B4-BE49-F238E27FC236}">
              <a16:creationId xmlns:a16="http://schemas.microsoft.com/office/drawing/2014/main" id="{BBCA376B-AC12-4B0E-9174-C12B1834D20C}"/>
            </a:ext>
          </a:extLst>
        </cdr:cNvPr>
        <cdr:cNvCxnSpPr/>
      </cdr:nvCxnSpPr>
      <cdr:spPr>
        <a:xfrm xmlns:a="http://schemas.openxmlformats.org/drawingml/2006/main" flipH="1">
          <a:off x="417206" y="3676655"/>
          <a:ext cx="3003711"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0.00996</cdr:x>
      <cdr:y>0.57995</cdr:y>
    </cdr:from>
    <cdr:to>
      <cdr:x>0.03093</cdr:x>
      <cdr:y>0.7335</cdr:y>
    </cdr:to>
    <cdr:sp macro="" textlink="">
      <cdr:nvSpPr>
        <cdr:cNvPr id="19" name="TextBox 18">
          <a:extLst xmlns:a="http://schemas.openxmlformats.org/drawingml/2006/main">
            <a:ext uri="{FF2B5EF4-FFF2-40B4-BE49-F238E27FC236}">
              <a16:creationId xmlns:a16="http://schemas.microsoft.com/office/drawing/2014/main" id="{FB15D975-693D-4620-B533-50496E4B3391}"/>
            </a:ext>
          </a:extLst>
        </cdr:cNvPr>
        <cdr:cNvSpPr txBox="1"/>
      </cdr:nvSpPr>
      <cdr:spPr>
        <a:xfrm xmlns:a="http://schemas.openxmlformats.org/drawingml/2006/main">
          <a:off x="216373" y="5454973"/>
          <a:ext cx="455406" cy="1444281"/>
        </a:xfrm>
        <a:prstGeom xmlns:a="http://schemas.openxmlformats.org/drawingml/2006/main" prst="rect">
          <a:avLst/>
        </a:prstGeom>
      </cdr:spPr>
      <cdr:txBody>
        <a:bodyPr xmlns:a="http://schemas.openxmlformats.org/drawingml/2006/main" vertOverflow="clip" vert="vert" wrap="square" rtlCol="0"/>
        <a:lstStyle xmlns:a="http://schemas.openxmlformats.org/drawingml/2006/main"/>
        <a:p xmlns:a="http://schemas.openxmlformats.org/drawingml/2006/main">
          <a:r>
            <a:rPr lang="en-US" sz="1500" b="1">
              <a:solidFill>
                <a:sysClr val="windowText" lastClr="000000"/>
              </a:solidFill>
            </a:rPr>
            <a:t>Delivery</a:t>
          </a:r>
          <a:r>
            <a:rPr lang="en-US" sz="1500" b="1" baseline="0">
              <a:solidFill>
                <a:sysClr val="windowText" lastClr="000000"/>
              </a:solidFill>
            </a:rPr>
            <a:t> Device</a:t>
          </a:r>
          <a:endParaRPr lang="en-US" sz="1500" b="1">
            <a:solidFill>
              <a:sysClr val="windowText" lastClr="000000"/>
            </a:solidFill>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AE47"/>
  <sheetViews>
    <sheetView zoomScale="90" zoomScaleNormal="90" workbookViewId="0">
      <pane xSplit="1" ySplit="2" topLeftCell="B3" activePane="bottomRight" state="frozen"/>
      <selection pane="topRight" activeCell="B1" sqref="B1"/>
      <selection pane="bottomLeft" activeCell="A3" sqref="A3"/>
      <selection pane="bottomRight" activeCell="Y12" sqref="Y12"/>
    </sheetView>
  </sheetViews>
  <sheetFormatPr defaultRowHeight="14.4" x14ac:dyDescent="0.3"/>
  <cols>
    <col min="1" max="1" width="42.33203125" bestFit="1" customWidth="1"/>
    <col min="2" max="2" width="17.44140625" customWidth="1"/>
    <col min="3" max="3" width="15.88671875" style="1" customWidth="1"/>
    <col min="4" max="4" width="27" customWidth="1"/>
    <col min="5" max="5" width="14.88671875" style="1" customWidth="1"/>
    <col min="6" max="6" width="24.6640625" customWidth="1"/>
    <col min="7" max="7" width="16" style="1" customWidth="1"/>
    <col min="8" max="8" width="25.33203125" customWidth="1"/>
    <col min="9" max="9" width="20.5546875" style="1" customWidth="1"/>
    <col min="10" max="10" width="16.6640625" customWidth="1"/>
    <col min="11" max="11" width="20.5546875" customWidth="1"/>
    <col min="12" max="12" width="29.5546875" customWidth="1"/>
    <col min="13" max="13" width="30.44140625" customWidth="1"/>
    <col min="14" max="14" width="14.6640625" customWidth="1"/>
    <col min="15" max="15" width="18" customWidth="1"/>
    <col min="16" max="18" width="21.109375" customWidth="1"/>
    <col min="19" max="20" width="21.109375" style="3" customWidth="1"/>
    <col min="21" max="21" width="21.88671875" customWidth="1"/>
    <col min="22" max="22" width="27" customWidth="1"/>
    <col min="23" max="23" width="16.88671875" customWidth="1"/>
  </cols>
  <sheetData>
    <row r="1" spans="1:31" s="40" customFormat="1" ht="133.5" customHeight="1" x14ac:dyDescent="0.3">
      <c r="A1" s="32" t="s">
        <v>0</v>
      </c>
      <c r="B1" s="33" t="s">
        <v>1</v>
      </c>
      <c r="C1" s="33" t="s">
        <v>2</v>
      </c>
      <c r="D1" s="33" t="s">
        <v>3</v>
      </c>
      <c r="E1" s="33" t="s">
        <v>4</v>
      </c>
      <c r="F1" s="34" t="s">
        <v>5</v>
      </c>
      <c r="G1" s="33" t="s">
        <v>6</v>
      </c>
      <c r="H1" s="35" t="s">
        <v>7</v>
      </c>
      <c r="I1" s="33" t="s">
        <v>8</v>
      </c>
      <c r="J1" s="33" t="s">
        <v>9</v>
      </c>
      <c r="K1" s="36" t="s">
        <v>10</v>
      </c>
      <c r="L1" s="54" t="s">
        <v>11</v>
      </c>
      <c r="M1" s="55" t="s">
        <v>12</v>
      </c>
      <c r="N1" s="37" t="s">
        <v>13</v>
      </c>
      <c r="O1" s="33" t="s">
        <v>14</v>
      </c>
      <c r="P1" s="15" t="s">
        <v>15</v>
      </c>
      <c r="Q1" s="33" t="s">
        <v>16</v>
      </c>
      <c r="R1" s="33" t="s">
        <v>17</v>
      </c>
      <c r="S1" s="62" t="s">
        <v>18</v>
      </c>
      <c r="T1" s="63" t="s">
        <v>19</v>
      </c>
      <c r="U1" s="41" t="s">
        <v>20</v>
      </c>
      <c r="V1" s="38" t="s">
        <v>21</v>
      </c>
      <c r="W1" s="39" t="s">
        <v>22</v>
      </c>
    </row>
    <row r="2" spans="1:31" s="16" customFormat="1" ht="90" customHeight="1" x14ac:dyDescent="0.3">
      <c r="A2" s="44" t="s">
        <v>23</v>
      </c>
      <c r="B2" s="22" t="s">
        <v>24</v>
      </c>
      <c r="C2" s="22" t="s">
        <v>24</v>
      </c>
      <c r="D2" s="22" t="s">
        <v>25</v>
      </c>
      <c r="E2" s="22" t="s">
        <v>24</v>
      </c>
      <c r="F2" s="22" t="s">
        <v>26</v>
      </c>
      <c r="G2" s="22" t="s">
        <v>24</v>
      </c>
      <c r="H2" s="22" t="s">
        <v>27</v>
      </c>
      <c r="I2" s="22" t="s">
        <v>28</v>
      </c>
      <c r="J2" s="22" t="s">
        <v>24</v>
      </c>
      <c r="K2" s="22" t="s">
        <v>29</v>
      </c>
      <c r="L2" s="44" t="s">
        <v>30</v>
      </c>
      <c r="M2" s="56" t="s">
        <v>31</v>
      </c>
      <c r="N2" s="22" t="s">
        <v>32</v>
      </c>
      <c r="O2" s="22" t="s">
        <v>33</v>
      </c>
      <c r="P2" s="22" t="s">
        <v>34</v>
      </c>
      <c r="Q2" s="22" t="s">
        <v>35</v>
      </c>
      <c r="R2" s="22" t="s">
        <v>36</v>
      </c>
      <c r="S2" s="64" t="s">
        <v>37</v>
      </c>
      <c r="T2" s="64" t="s">
        <v>38</v>
      </c>
      <c r="U2" s="23" t="s">
        <v>24</v>
      </c>
      <c r="V2" s="23" t="s">
        <v>39</v>
      </c>
      <c r="W2" s="23" t="s">
        <v>40</v>
      </c>
    </row>
    <row r="3" spans="1:31" s="3" customFormat="1" x14ac:dyDescent="0.3">
      <c r="A3" s="53" t="s">
        <v>41</v>
      </c>
      <c r="B3" s="71">
        <v>33590</v>
      </c>
      <c r="C3" s="71">
        <v>34803</v>
      </c>
      <c r="D3" s="72">
        <f t="shared" ref="D3:D22" si="0">DATEDIF(B3, C3, "D")</f>
        <v>1213</v>
      </c>
      <c r="E3" s="74">
        <v>35520</v>
      </c>
      <c r="F3" s="73">
        <f t="shared" ref="F3:F22" si="1">DATEDIF(C3, E3, "D")</f>
        <v>717</v>
      </c>
      <c r="G3" s="74">
        <v>36816</v>
      </c>
      <c r="H3" s="73">
        <f t="shared" ref="H3:H22" si="2">DATEDIF(E3, G3, "D")</f>
        <v>1296</v>
      </c>
      <c r="I3" s="74">
        <f t="shared" ref="I3:I9" si="3">DATE(YEAR(C3)+20,MONTH(C3),DAY(C3))</f>
        <v>42108</v>
      </c>
      <c r="J3" s="74">
        <v>37000</v>
      </c>
      <c r="K3" s="73">
        <f>IF(J3&lt;G3, 0, IF(Q3&lt;I3, IF(Q3&lt;J3, (Q3-G3), (J3-G3)), IF(I3&lt;J3, (I3-G3), (J3-G3))))</f>
        <v>184</v>
      </c>
      <c r="L3" s="74">
        <v>42108</v>
      </c>
      <c r="M3" s="75">
        <f t="shared" ref="M3:M22" si="4">IF(G3&lt;J3, IF(Q3&lt;I3, (Q3-J3), (I3-J3)), IF(Q3&lt;I3, (Q3-G3), (I3-G3)))</f>
        <v>5108</v>
      </c>
      <c r="N3" s="73">
        <v>0</v>
      </c>
      <c r="O3" s="74">
        <f t="shared" ref="O3:O22" si="5">I3+N3</f>
        <v>42108</v>
      </c>
      <c r="P3" s="73">
        <v>0</v>
      </c>
      <c r="Q3" s="74">
        <f t="shared" ref="Q3:Q21" si="6">IF(L3&gt;O3, O3, L3)</f>
        <v>42108</v>
      </c>
      <c r="R3" s="74">
        <f t="shared" ref="R3:R22" si="7">Q3+P3</f>
        <v>42108</v>
      </c>
      <c r="S3" s="76">
        <f t="shared" ref="S3:S21" si="8">DATE(YEAR(R3),MONTH(R3) +6,DAY(R3))</f>
        <v>42291</v>
      </c>
      <c r="T3" s="78">
        <f t="shared" ref="T3:T21" si="9">S3-R3</f>
        <v>183</v>
      </c>
      <c r="U3" s="61"/>
      <c r="V3" s="58"/>
      <c r="W3" s="8">
        <f t="shared" ref="W3:W22" si="10">DATEDIF(Q3, O3, "D")</f>
        <v>0</v>
      </c>
      <c r="X3" s="69"/>
      <c r="Y3" s="69"/>
      <c r="Z3" s="69"/>
      <c r="AA3" s="69"/>
      <c r="AB3" s="69"/>
      <c r="AC3" s="69"/>
      <c r="AD3" s="69"/>
      <c r="AE3" s="69"/>
    </row>
    <row r="4" spans="1:31" s="3" customFormat="1" ht="28.8" x14ac:dyDescent="0.3">
      <c r="A4" s="53" t="s">
        <v>42</v>
      </c>
      <c r="B4" s="71">
        <v>33590</v>
      </c>
      <c r="C4" s="71">
        <v>35811</v>
      </c>
      <c r="D4" s="72">
        <f t="shared" si="0"/>
        <v>2221</v>
      </c>
      <c r="E4" s="74">
        <v>36046</v>
      </c>
      <c r="F4" s="73">
        <f t="shared" si="1"/>
        <v>235</v>
      </c>
      <c r="G4" s="74">
        <v>36879</v>
      </c>
      <c r="H4" s="73">
        <f t="shared" si="2"/>
        <v>833</v>
      </c>
      <c r="I4" s="74">
        <f t="shared" si="3"/>
        <v>43116</v>
      </c>
      <c r="J4" s="74">
        <v>37000</v>
      </c>
      <c r="K4" s="73">
        <f t="shared" ref="K4:K22" si="11">IF(J4&lt;G4, 0, IF(Q4&lt;I4, IF(Q4&lt;J4, (Q4-G4), (J4-G4)), IF(I4&lt;J4, (I4-G4), (J4-G4))))</f>
        <v>121</v>
      </c>
      <c r="L4" s="74">
        <f>O4</f>
        <v>43116</v>
      </c>
      <c r="M4" s="75">
        <f t="shared" si="4"/>
        <v>6116</v>
      </c>
      <c r="N4" s="73">
        <v>0</v>
      </c>
      <c r="O4" s="74">
        <f t="shared" si="5"/>
        <v>43116</v>
      </c>
      <c r="P4" s="73">
        <v>0</v>
      </c>
      <c r="Q4" s="74">
        <f t="shared" si="6"/>
        <v>43116</v>
      </c>
      <c r="R4" s="74">
        <f t="shared" si="7"/>
        <v>43116</v>
      </c>
      <c r="S4" s="76">
        <f t="shared" si="8"/>
        <v>43297</v>
      </c>
      <c r="T4" s="77">
        <f t="shared" si="9"/>
        <v>181</v>
      </c>
      <c r="U4" s="61"/>
      <c r="V4" s="58"/>
      <c r="W4" s="8">
        <f t="shared" si="10"/>
        <v>0</v>
      </c>
      <c r="X4" s="69"/>
      <c r="Y4" s="69"/>
      <c r="Z4" s="69"/>
      <c r="AA4" s="69"/>
      <c r="AB4" s="69"/>
      <c r="AC4" s="69"/>
      <c r="AD4" s="69"/>
      <c r="AE4" s="69"/>
    </row>
    <row r="5" spans="1:31" s="3" customFormat="1" x14ac:dyDescent="0.3">
      <c r="A5" s="53" t="s">
        <v>43</v>
      </c>
      <c r="B5" s="71">
        <v>33590</v>
      </c>
      <c r="C5" s="71">
        <v>35787</v>
      </c>
      <c r="D5" s="72">
        <f t="shared" si="0"/>
        <v>2197</v>
      </c>
      <c r="E5" s="74">
        <v>36416</v>
      </c>
      <c r="F5" s="73">
        <f t="shared" si="1"/>
        <v>629</v>
      </c>
      <c r="G5" s="74">
        <v>36900</v>
      </c>
      <c r="H5" s="73">
        <f t="shared" si="2"/>
        <v>484</v>
      </c>
      <c r="I5" s="74">
        <f t="shared" si="3"/>
        <v>43092</v>
      </c>
      <c r="J5" s="74">
        <v>37000</v>
      </c>
      <c r="K5" s="73">
        <f t="shared" si="11"/>
        <v>100</v>
      </c>
      <c r="L5" s="74">
        <f>O5</f>
        <v>43092</v>
      </c>
      <c r="M5" s="75">
        <f t="shared" si="4"/>
        <v>6092</v>
      </c>
      <c r="N5" s="73">
        <v>0</v>
      </c>
      <c r="O5" s="74">
        <f t="shared" si="5"/>
        <v>43092</v>
      </c>
      <c r="P5" s="73">
        <v>0</v>
      </c>
      <c r="Q5" s="74">
        <f t="shared" si="6"/>
        <v>43092</v>
      </c>
      <c r="R5" s="74">
        <f t="shared" si="7"/>
        <v>43092</v>
      </c>
      <c r="S5" s="76">
        <f t="shared" si="8"/>
        <v>43274</v>
      </c>
      <c r="T5" s="77">
        <f t="shared" si="9"/>
        <v>182</v>
      </c>
      <c r="U5" s="61"/>
      <c r="V5" s="58"/>
      <c r="W5" s="8">
        <f t="shared" si="10"/>
        <v>0</v>
      </c>
      <c r="X5" s="69"/>
      <c r="Y5" s="69"/>
      <c r="Z5" s="69"/>
      <c r="AA5" s="69"/>
      <c r="AB5" s="69"/>
      <c r="AC5" s="69"/>
      <c r="AD5" s="69"/>
      <c r="AE5" s="69"/>
    </row>
    <row r="6" spans="1:31" s="3" customFormat="1" ht="30.75" customHeight="1" x14ac:dyDescent="0.3">
      <c r="A6" s="53" t="s">
        <v>44</v>
      </c>
      <c r="B6" s="71">
        <v>33590</v>
      </c>
      <c r="C6" s="71">
        <v>35787</v>
      </c>
      <c r="D6" s="72">
        <f t="shared" si="0"/>
        <v>2197</v>
      </c>
      <c r="E6" s="74">
        <v>36840</v>
      </c>
      <c r="F6" s="73">
        <f t="shared" si="1"/>
        <v>1053</v>
      </c>
      <c r="G6" s="74">
        <v>37208</v>
      </c>
      <c r="H6" s="73">
        <f t="shared" si="2"/>
        <v>368</v>
      </c>
      <c r="I6" s="74">
        <f t="shared" si="3"/>
        <v>43092</v>
      </c>
      <c r="J6" s="74">
        <v>37000</v>
      </c>
      <c r="K6" s="73">
        <f t="shared" si="11"/>
        <v>0</v>
      </c>
      <c r="L6" s="74">
        <v>43092</v>
      </c>
      <c r="M6" s="75">
        <f t="shared" si="4"/>
        <v>5884</v>
      </c>
      <c r="N6" s="73">
        <v>0</v>
      </c>
      <c r="O6" s="74">
        <f t="shared" si="5"/>
        <v>43092</v>
      </c>
      <c r="P6" s="73">
        <v>0</v>
      </c>
      <c r="Q6" s="74">
        <f t="shared" si="6"/>
        <v>43092</v>
      </c>
      <c r="R6" s="74">
        <f t="shared" si="7"/>
        <v>43092</v>
      </c>
      <c r="S6" s="76">
        <f t="shared" si="8"/>
        <v>43274</v>
      </c>
      <c r="T6" s="77">
        <f t="shared" si="9"/>
        <v>182</v>
      </c>
      <c r="U6" s="61"/>
      <c r="V6" s="58"/>
      <c r="W6" s="8">
        <f t="shared" si="10"/>
        <v>0</v>
      </c>
      <c r="X6" s="69"/>
      <c r="Y6" s="69"/>
      <c r="Z6" s="69"/>
      <c r="AA6" s="69"/>
      <c r="AB6" s="69"/>
      <c r="AC6" s="69"/>
      <c r="AD6" s="69"/>
      <c r="AE6" s="69"/>
    </row>
    <row r="7" spans="1:31" s="3" customFormat="1" x14ac:dyDescent="0.3">
      <c r="A7" s="53" t="s">
        <v>45</v>
      </c>
      <c r="B7" s="71">
        <v>33590</v>
      </c>
      <c r="C7" s="71">
        <v>35954</v>
      </c>
      <c r="D7" s="72">
        <f t="shared" si="0"/>
        <v>2364</v>
      </c>
      <c r="E7" s="74">
        <v>36598</v>
      </c>
      <c r="F7" s="73">
        <f t="shared" si="1"/>
        <v>644</v>
      </c>
      <c r="G7" s="74">
        <v>37481</v>
      </c>
      <c r="H7" s="73">
        <f t="shared" si="2"/>
        <v>883</v>
      </c>
      <c r="I7" s="74">
        <f t="shared" si="3"/>
        <v>43259</v>
      </c>
      <c r="J7" s="74">
        <v>37000</v>
      </c>
      <c r="K7" s="73">
        <f t="shared" si="11"/>
        <v>0</v>
      </c>
      <c r="L7" s="74">
        <f>O7</f>
        <v>43259</v>
      </c>
      <c r="M7" s="75">
        <f t="shared" si="4"/>
        <v>5778</v>
      </c>
      <c r="N7" s="73">
        <v>0</v>
      </c>
      <c r="O7" s="74">
        <f t="shared" si="5"/>
        <v>43259</v>
      </c>
      <c r="P7" s="73">
        <v>0</v>
      </c>
      <c r="Q7" s="74">
        <f t="shared" si="6"/>
        <v>43259</v>
      </c>
      <c r="R7" s="74">
        <f t="shared" si="7"/>
        <v>43259</v>
      </c>
      <c r="S7" s="76">
        <f t="shared" si="8"/>
        <v>43442</v>
      </c>
      <c r="T7" s="77">
        <f t="shared" si="9"/>
        <v>183</v>
      </c>
      <c r="U7" s="61"/>
      <c r="V7" s="58"/>
      <c r="W7" s="8">
        <f t="shared" si="10"/>
        <v>0</v>
      </c>
      <c r="X7" s="69"/>
      <c r="Y7" s="69"/>
      <c r="Z7" s="69"/>
      <c r="AA7" s="69"/>
      <c r="AB7" s="69"/>
      <c r="AC7" s="69"/>
      <c r="AD7" s="69"/>
      <c r="AE7" s="69"/>
    </row>
    <row r="8" spans="1:31" s="3" customFormat="1" ht="28.8" x14ac:dyDescent="0.3">
      <c r="A8" s="53" t="s">
        <v>46</v>
      </c>
      <c r="B8" s="71">
        <v>33590</v>
      </c>
      <c r="C8" s="71">
        <v>35811</v>
      </c>
      <c r="D8" s="72">
        <f t="shared" si="0"/>
        <v>2221</v>
      </c>
      <c r="E8" s="74">
        <v>37148</v>
      </c>
      <c r="F8" s="73">
        <f t="shared" si="1"/>
        <v>1337</v>
      </c>
      <c r="G8" s="74">
        <v>37488</v>
      </c>
      <c r="H8" s="73">
        <f t="shared" si="2"/>
        <v>340</v>
      </c>
      <c r="I8" s="74">
        <f t="shared" si="3"/>
        <v>43116</v>
      </c>
      <c r="J8" s="74">
        <v>37000</v>
      </c>
      <c r="K8" s="73">
        <f t="shared" si="11"/>
        <v>0</v>
      </c>
      <c r="L8" s="74">
        <v>43116</v>
      </c>
      <c r="M8" s="75">
        <f t="shared" si="4"/>
        <v>5628</v>
      </c>
      <c r="N8" s="73">
        <v>0</v>
      </c>
      <c r="O8" s="74">
        <f t="shared" si="5"/>
        <v>43116</v>
      </c>
      <c r="P8" s="73">
        <v>0</v>
      </c>
      <c r="Q8" s="74">
        <f t="shared" si="6"/>
        <v>43116</v>
      </c>
      <c r="R8" s="74">
        <f t="shared" si="7"/>
        <v>43116</v>
      </c>
      <c r="S8" s="76">
        <f t="shared" si="8"/>
        <v>43297</v>
      </c>
      <c r="T8" s="77">
        <f t="shared" si="9"/>
        <v>181</v>
      </c>
      <c r="U8" s="61"/>
      <c r="V8" s="58"/>
      <c r="W8" s="8">
        <f t="shared" si="10"/>
        <v>0</v>
      </c>
      <c r="X8" s="69"/>
      <c r="Y8" s="69"/>
      <c r="Z8" s="69"/>
      <c r="AA8" s="69"/>
      <c r="AB8" s="69"/>
      <c r="AC8" s="69"/>
      <c r="AD8" s="69"/>
      <c r="AE8" s="69"/>
    </row>
    <row r="9" spans="1:31" s="3" customFormat="1" x14ac:dyDescent="0.3">
      <c r="A9" s="53" t="s">
        <v>47</v>
      </c>
      <c r="B9" s="71">
        <v>33590</v>
      </c>
      <c r="C9" s="71">
        <v>35787</v>
      </c>
      <c r="D9" s="72">
        <f t="shared" si="0"/>
        <v>2197</v>
      </c>
      <c r="E9" s="74">
        <v>37155</v>
      </c>
      <c r="F9" s="73">
        <f t="shared" si="1"/>
        <v>1368</v>
      </c>
      <c r="G9" s="74">
        <v>37649</v>
      </c>
      <c r="H9" s="73">
        <f t="shared" si="2"/>
        <v>494</v>
      </c>
      <c r="I9" s="74">
        <f t="shared" si="3"/>
        <v>43092</v>
      </c>
      <c r="J9" s="74">
        <v>37000</v>
      </c>
      <c r="K9" s="73">
        <f t="shared" si="11"/>
        <v>0</v>
      </c>
      <c r="L9" s="74">
        <f t="shared" ref="L9:L21" si="12">O9</f>
        <v>43092</v>
      </c>
      <c r="M9" s="75">
        <f t="shared" si="4"/>
        <v>5443</v>
      </c>
      <c r="N9" s="73">
        <v>0</v>
      </c>
      <c r="O9" s="74">
        <f t="shared" si="5"/>
        <v>43092</v>
      </c>
      <c r="P9" s="73">
        <v>0</v>
      </c>
      <c r="Q9" s="74">
        <f t="shared" si="6"/>
        <v>43092</v>
      </c>
      <c r="R9" s="74">
        <f t="shared" si="7"/>
        <v>43092</v>
      </c>
      <c r="S9" s="76">
        <f t="shared" si="8"/>
        <v>43274</v>
      </c>
      <c r="T9" s="77">
        <f t="shared" si="9"/>
        <v>182</v>
      </c>
      <c r="U9" s="61"/>
      <c r="V9" s="58"/>
      <c r="W9" s="8">
        <f t="shared" si="10"/>
        <v>0</v>
      </c>
      <c r="X9" s="69"/>
      <c r="Y9" s="69"/>
      <c r="Z9" s="69"/>
      <c r="AA9" s="69"/>
      <c r="AB9" s="69"/>
      <c r="AC9" s="69"/>
      <c r="AD9" s="69"/>
      <c r="AE9" s="69"/>
    </row>
    <row r="10" spans="1:31" s="3" customFormat="1" ht="28.8" x14ac:dyDescent="0.3">
      <c r="A10" s="53" t="s">
        <v>48</v>
      </c>
      <c r="B10" s="71">
        <v>33590</v>
      </c>
      <c r="C10" s="71">
        <v>34803</v>
      </c>
      <c r="D10" s="72">
        <f t="shared" si="0"/>
        <v>1213</v>
      </c>
      <c r="E10" s="74">
        <v>36661</v>
      </c>
      <c r="F10" s="73">
        <f t="shared" si="1"/>
        <v>1858</v>
      </c>
      <c r="G10" s="74">
        <v>37698</v>
      </c>
      <c r="H10" s="73">
        <f t="shared" si="2"/>
        <v>1037</v>
      </c>
      <c r="I10" s="74">
        <f>DATE(YEAR(G10)+17,MONTH(G10),DAY(G10))</f>
        <v>43908</v>
      </c>
      <c r="J10" s="74">
        <v>37000</v>
      </c>
      <c r="K10" s="73">
        <f t="shared" si="11"/>
        <v>0</v>
      </c>
      <c r="L10" s="74">
        <v>42108</v>
      </c>
      <c r="M10" s="75">
        <f t="shared" si="4"/>
        <v>4410</v>
      </c>
      <c r="N10" s="73">
        <v>0</v>
      </c>
      <c r="O10" s="74">
        <f t="shared" si="5"/>
        <v>43908</v>
      </c>
      <c r="P10" s="73">
        <v>0</v>
      </c>
      <c r="Q10" s="74">
        <f t="shared" si="6"/>
        <v>42108</v>
      </c>
      <c r="R10" s="74">
        <f t="shared" si="7"/>
        <v>42108</v>
      </c>
      <c r="S10" s="76">
        <f t="shared" si="8"/>
        <v>42291</v>
      </c>
      <c r="T10" s="77">
        <f t="shared" si="9"/>
        <v>183</v>
      </c>
      <c r="U10" s="61"/>
      <c r="V10" s="58"/>
      <c r="W10" s="8">
        <f t="shared" si="10"/>
        <v>1800</v>
      </c>
      <c r="X10" s="69"/>
      <c r="Y10" s="69"/>
      <c r="Z10" s="69"/>
      <c r="AA10" s="69"/>
      <c r="AB10" s="69"/>
      <c r="AC10" s="69"/>
      <c r="AD10" s="69"/>
      <c r="AE10" s="69"/>
    </row>
    <row r="11" spans="1:31" s="3" customFormat="1" ht="28.8" x14ac:dyDescent="0.3">
      <c r="A11" s="53" t="s">
        <v>49</v>
      </c>
      <c r="B11" s="71">
        <v>33590</v>
      </c>
      <c r="C11" s="71">
        <v>35418</v>
      </c>
      <c r="D11" s="72">
        <f t="shared" si="0"/>
        <v>1828</v>
      </c>
      <c r="E11" s="74">
        <v>35964</v>
      </c>
      <c r="F11" s="73">
        <f t="shared" si="1"/>
        <v>546</v>
      </c>
      <c r="G11" s="74">
        <v>37747</v>
      </c>
      <c r="H11" s="73">
        <f t="shared" si="2"/>
        <v>1783</v>
      </c>
      <c r="I11" s="74">
        <f>DATE(YEAR(C11)+20,MONTH(C11),DAY(C11))</f>
        <v>42723</v>
      </c>
      <c r="J11" s="74">
        <v>37000</v>
      </c>
      <c r="K11" s="73">
        <f t="shared" si="11"/>
        <v>0</v>
      </c>
      <c r="L11" s="74">
        <f t="shared" si="12"/>
        <v>42723</v>
      </c>
      <c r="M11" s="75">
        <f t="shared" si="4"/>
        <v>4976</v>
      </c>
      <c r="N11" s="73">
        <v>0</v>
      </c>
      <c r="O11" s="74">
        <f t="shared" si="5"/>
        <v>42723</v>
      </c>
      <c r="P11" s="73">
        <v>0</v>
      </c>
      <c r="Q11" s="74">
        <f t="shared" si="6"/>
        <v>42723</v>
      </c>
      <c r="R11" s="74">
        <f t="shared" si="7"/>
        <v>42723</v>
      </c>
      <c r="S11" s="76">
        <f t="shared" si="8"/>
        <v>42905</v>
      </c>
      <c r="T11" s="77">
        <f t="shared" si="9"/>
        <v>182</v>
      </c>
      <c r="U11" s="61"/>
      <c r="V11" s="58"/>
      <c r="W11" s="8">
        <f t="shared" si="10"/>
        <v>0</v>
      </c>
      <c r="X11" s="69"/>
      <c r="Y11" s="69"/>
      <c r="Z11" s="69"/>
      <c r="AA11" s="69"/>
      <c r="AB11" s="69"/>
      <c r="AC11" s="69"/>
      <c r="AD11" s="69"/>
      <c r="AE11" s="69"/>
    </row>
    <row r="12" spans="1:31" s="3" customFormat="1" ht="28.8" x14ac:dyDescent="0.3">
      <c r="A12" s="53" t="s">
        <v>50</v>
      </c>
      <c r="B12" s="71">
        <v>33590</v>
      </c>
      <c r="C12" s="71">
        <v>34556</v>
      </c>
      <c r="D12" s="72">
        <f t="shared" si="0"/>
        <v>966</v>
      </c>
      <c r="E12" s="74">
        <v>36193</v>
      </c>
      <c r="F12" s="73">
        <f t="shared" si="1"/>
        <v>1637</v>
      </c>
      <c r="G12" s="74">
        <v>37824</v>
      </c>
      <c r="H12" s="73">
        <f t="shared" si="2"/>
        <v>1631</v>
      </c>
      <c r="I12" s="74">
        <f>DATE(YEAR(C12)+20,MONTH(C12),DAY(C12))</f>
        <v>41861</v>
      </c>
      <c r="J12" s="74">
        <v>37000</v>
      </c>
      <c r="K12" s="73">
        <f>IF(J12&lt;G12, 0, IF(Q12&lt;I12, IF(Q12&lt;J12, (Q12-G12), (J12-G12)), IF(I12&lt;J12, (I12-G12), (J12-G12))))</f>
        <v>0</v>
      </c>
      <c r="L12" s="74">
        <f t="shared" si="12"/>
        <v>41861</v>
      </c>
      <c r="M12" s="75">
        <f t="shared" si="4"/>
        <v>4037</v>
      </c>
      <c r="N12" s="73">
        <v>0</v>
      </c>
      <c r="O12" s="74">
        <f t="shared" si="5"/>
        <v>41861</v>
      </c>
      <c r="P12" s="73">
        <v>0</v>
      </c>
      <c r="Q12" s="74">
        <f t="shared" si="6"/>
        <v>41861</v>
      </c>
      <c r="R12" s="74">
        <f t="shared" si="7"/>
        <v>41861</v>
      </c>
      <c r="S12" s="76">
        <f t="shared" si="8"/>
        <v>42045</v>
      </c>
      <c r="T12" s="77">
        <f t="shared" si="9"/>
        <v>184</v>
      </c>
      <c r="U12" s="61"/>
      <c r="V12" s="58"/>
      <c r="W12" s="8">
        <f t="shared" si="10"/>
        <v>0</v>
      </c>
      <c r="X12" s="69"/>
      <c r="Y12" s="69"/>
      <c r="Z12" s="69"/>
      <c r="AA12" s="69"/>
      <c r="AB12" s="69"/>
      <c r="AC12" s="69"/>
      <c r="AD12" s="69"/>
      <c r="AE12" s="69"/>
    </row>
    <row r="13" spans="1:31" s="3" customFormat="1" ht="28.8" x14ac:dyDescent="0.3">
      <c r="A13" s="53" t="s">
        <v>51</v>
      </c>
      <c r="B13" s="71">
        <v>33590</v>
      </c>
      <c r="C13" s="71">
        <v>33590</v>
      </c>
      <c r="D13" s="72">
        <f t="shared" si="0"/>
        <v>0</v>
      </c>
      <c r="E13" s="74">
        <v>34850</v>
      </c>
      <c r="F13" s="73">
        <f t="shared" si="1"/>
        <v>1260</v>
      </c>
      <c r="G13" s="74">
        <v>38139</v>
      </c>
      <c r="H13" s="73">
        <f t="shared" si="2"/>
        <v>3289</v>
      </c>
      <c r="I13" s="74">
        <f>DATE(YEAR(G13)+17,MONTH(G13),DAY(G13))</f>
        <v>44348</v>
      </c>
      <c r="J13" s="74">
        <v>37000</v>
      </c>
      <c r="K13" s="73">
        <f t="shared" si="11"/>
        <v>0</v>
      </c>
      <c r="L13" s="74">
        <f t="shared" si="12"/>
        <v>44348</v>
      </c>
      <c r="M13" s="75">
        <f t="shared" si="4"/>
        <v>6209</v>
      </c>
      <c r="N13" s="73">
        <v>0</v>
      </c>
      <c r="O13" s="74">
        <f t="shared" si="5"/>
        <v>44348</v>
      </c>
      <c r="P13" s="73">
        <v>0</v>
      </c>
      <c r="Q13" s="74">
        <f t="shared" si="6"/>
        <v>44348</v>
      </c>
      <c r="R13" s="74">
        <f t="shared" si="7"/>
        <v>44348</v>
      </c>
      <c r="S13" s="76">
        <f t="shared" si="8"/>
        <v>44531</v>
      </c>
      <c r="T13" s="77">
        <f t="shared" si="9"/>
        <v>183</v>
      </c>
      <c r="U13" s="61"/>
      <c r="V13" s="58"/>
      <c r="W13" s="8">
        <f t="shared" si="10"/>
        <v>0</v>
      </c>
      <c r="X13" s="69"/>
      <c r="Y13" s="69"/>
      <c r="Z13" s="69"/>
      <c r="AA13" s="69"/>
      <c r="AB13" s="69"/>
      <c r="AC13" s="69"/>
      <c r="AD13" s="69"/>
      <c r="AE13" s="69"/>
    </row>
    <row r="14" spans="1:31" s="3" customFormat="1" ht="28.8" x14ac:dyDescent="0.3">
      <c r="A14" s="53" t="s">
        <v>52</v>
      </c>
      <c r="B14" s="71">
        <v>33590</v>
      </c>
      <c r="C14" s="71">
        <v>35811</v>
      </c>
      <c r="D14" s="72">
        <f t="shared" si="0"/>
        <v>2221</v>
      </c>
      <c r="E14" s="74">
        <v>37670</v>
      </c>
      <c r="F14" s="73">
        <f t="shared" si="1"/>
        <v>1859</v>
      </c>
      <c r="G14" s="74">
        <v>38601</v>
      </c>
      <c r="H14" s="73">
        <f t="shared" si="2"/>
        <v>931</v>
      </c>
      <c r="I14" s="74">
        <f t="shared" ref="I14:I22" si="13">DATE(YEAR(C14)+20,MONTH(C14),DAY(C14))</f>
        <v>43116</v>
      </c>
      <c r="J14" s="74">
        <v>37000</v>
      </c>
      <c r="K14" s="73">
        <f t="shared" si="11"/>
        <v>0</v>
      </c>
      <c r="L14" s="74">
        <f t="shared" si="12"/>
        <v>43116</v>
      </c>
      <c r="M14" s="75">
        <f t="shared" si="4"/>
        <v>4515</v>
      </c>
      <c r="N14" s="73">
        <v>0</v>
      </c>
      <c r="O14" s="74">
        <f t="shared" si="5"/>
        <v>43116</v>
      </c>
      <c r="P14" s="73">
        <v>0</v>
      </c>
      <c r="Q14" s="74">
        <f t="shared" si="6"/>
        <v>43116</v>
      </c>
      <c r="R14" s="74">
        <f t="shared" si="7"/>
        <v>43116</v>
      </c>
      <c r="S14" s="76">
        <f t="shared" si="8"/>
        <v>43297</v>
      </c>
      <c r="T14" s="77">
        <f t="shared" si="9"/>
        <v>181</v>
      </c>
      <c r="U14" s="61"/>
      <c r="V14" s="58"/>
      <c r="W14" s="8">
        <f t="shared" si="10"/>
        <v>0</v>
      </c>
      <c r="X14" s="69"/>
      <c r="Y14" s="69"/>
      <c r="Z14" s="69"/>
      <c r="AA14" s="69"/>
      <c r="AB14" s="69"/>
      <c r="AC14" s="69"/>
      <c r="AD14" s="69"/>
      <c r="AE14" s="69"/>
    </row>
    <row r="15" spans="1:31" s="3" customFormat="1" x14ac:dyDescent="0.3">
      <c r="A15" s="53" t="s">
        <v>53</v>
      </c>
      <c r="B15" s="71">
        <v>33590</v>
      </c>
      <c r="C15" s="71">
        <v>35787</v>
      </c>
      <c r="D15" s="72">
        <f t="shared" si="0"/>
        <v>2197</v>
      </c>
      <c r="E15" s="74">
        <v>37638</v>
      </c>
      <c r="F15" s="73">
        <f t="shared" si="1"/>
        <v>1851</v>
      </c>
      <c r="G15" s="74">
        <v>38678</v>
      </c>
      <c r="H15" s="73">
        <f t="shared" si="2"/>
        <v>1040</v>
      </c>
      <c r="I15" s="74">
        <f t="shared" si="13"/>
        <v>43092</v>
      </c>
      <c r="J15" s="74">
        <v>37000</v>
      </c>
      <c r="K15" s="73">
        <f t="shared" si="11"/>
        <v>0</v>
      </c>
      <c r="L15" s="74">
        <f t="shared" si="12"/>
        <v>43092</v>
      </c>
      <c r="M15" s="75">
        <f t="shared" si="4"/>
        <v>4414</v>
      </c>
      <c r="N15" s="73">
        <v>0</v>
      </c>
      <c r="O15" s="74">
        <f t="shared" si="5"/>
        <v>43092</v>
      </c>
      <c r="P15" s="73">
        <v>0</v>
      </c>
      <c r="Q15" s="74">
        <f t="shared" si="6"/>
        <v>43092</v>
      </c>
      <c r="R15" s="74">
        <f t="shared" si="7"/>
        <v>43092</v>
      </c>
      <c r="S15" s="76">
        <f t="shared" si="8"/>
        <v>43274</v>
      </c>
      <c r="T15" s="77">
        <f t="shared" si="9"/>
        <v>182</v>
      </c>
      <c r="U15" s="61"/>
      <c r="V15" s="58"/>
      <c r="W15" s="8">
        <f t="shared" si="10"/>
        <v>0</v>
      </c>
      <c r="X15" s="69"/>
      <c r="Y15" s="69"/>
      <c r="Z15" s="69"/>
      <c r="AA15" s="69"/>
      <c r="AB15" s="69"/>
      <c r="AC15" s="69"/>
      <c r="AD15" s="69"/>
      <c r="AE15" s="69"/>
    </row>
    <row r="16" spans="1:31" s="3" customFormat="1" ht="28.8" x14ac:dyDescent="0.3">
      <c r="A16" s="53" t="s">
        <v>54</v>
      </c>
      <c r="B16" s="71">
        <v>33590</v>
      </c>
      <c r="C16" s="71">
        <v>35811</v>
      </c>
      <c r="D16" s="72">
        <f t="shared" si="0"/>
        <v>2221</v>
      </c>
      <c r="E16" s="74">
        <v>38148</v>
      </c>
      <c r="F16" s="73">
        <f t="shared" si="1"/>
        <v>2337</v>
      </c>
      <c r="G16" s="74">
        <v>38762</v>
      </c>
      <c r="H16" s="73">
        <f t="shared" si="2"/>
        <v>614</v>
      </c>
      <c r="I16" s="74">
        <f t="shared" si="13"/>
        <v>43116</v>
      </c>
      <c r="J16" s="74">
        <v>37000</v>
      </c>
      <c r="K16" s="73">
        <f t="shared" si="11"/>
        <v>0</v>
      </c>
      <c r="L16" s="74">
        <f t="shared" si="12"/>
        <v>43116</v>
      </c>
      <c r="M16" s="75">
        <f t="shared" si="4"/>
        <v>4354</v>
      </c>
      <c r="N16" s="73">
        <v>0</v>
      </c>
      <c r="O16" s="74">
        <f t="shared" si="5"/>
        <v>43116</v>
      </c>
      <c r="P16" s="73">
        <v>0</v>
      </c>
      <c r="Q16" s="74">
        <f t="shared" si="6"/>
        <v>43116</v>
      </c>
      <c r="R16" s="74">
        <f t="shared" si="7"/>
        <v>43116</v>
      </c>
      <c r="S16" s="76">
        <f t="shared" si="8"/>
        <v>43297</v>
      </c>
      <c r="T16" s="77">
        <f t="shared" si="9"/>
        <v>181</v>
      </c>
      <c r="U16" s="61"/>
      <c r="V16" s="58"/>
      <c r="W16" s="8">
        <f t="shared" si="10"/>
        <v>0</v>
      </c>
      <c r="X16" s="69"/>
      <c r="Y16" s="69"/>
      <c r="Z16" s="69"/>
      <c r="AA16" s="69"/>
      <c r="AB16" s="69"/>
      <c r="AC16" s="69"/>
      <c r="AD16" s="69"/>
      <c r="AE16" s="69"/>
    </row>
    <row r="17" spans="1:31" s="3" customFormat="1" x14ac:dyDescent="0.3">
      <c r="A17" s="53" t="s">
        <v>55</v>
      </c>
      <c r="B17" s="71">
        <v>33590</v>
      </c>
      <c r="C17" s="71">
        <v>35954</v>
      </c>
      <c r="D17" s="72">
        <f t="shared" si="0"/>
        <v>2364</v>
      </c>
      <c r="E17" s="74">
        <v>37791</v>
      </c>
      <c r="F17" s="73">
        <f t="shared" si="1"/>
        <v>1837</v>
      </c>
      <c r="G17" s="74">
        <v>38979</v>
      </c>
      <c r="H17" s="73">
        <f t="shared" si="2"/>
        <v>1188</v>
      </c>
      <c r="I17" s="74">
        <f t="shared" si="13"/>
        <v>43259</v>
      </c>
      <c r="J17" s="74">
        <v>37000</v>
      </c>
      <c r="K17" s="73">
        <f t="shared" si="11"/>
        <v>0</v>
      </c>
      <c r="L17" s="74">
        <f t="shared" si="12"/>
        <v>43485</v>
      </c>
      <c r="M17" s="75">
        <f t="shared" si="4"/>
        <v>4280</v>
      </c>
      <c r="N17" s="73">
        <v>226</v>
      </c>
      <c r="O17" s="74">
        <f t="shared" si="5"/>
        <v>43485</v>
      </c>
      <c r="P17" s="73">
        <v>0</v>
      </c>
      <c r="Q17" s="74">
        <f t="shared" si="6"/>
        <v>43485</v>
      </c>
      <c r="R17" s="74">
        <f t="shared" si="7"/>
        <v>43485</v>
      </c>
      <c r="S17" s="76">
        <f t="shared" si="8"/>
        <v>43666</v>
      </c>
      <c r="T17" s="77">
        <f t="shared" si="9"/>
        <v>181</v>
      </c>
      <c r="U17" s="61"/>
      <c r="V17" s="58"/>
      <c r="W17" s="8">
        <f t="shared" si="10"/>
        <v>0</v>
      </c>
      <c r="X17" s="69"/>
      <c r="Y17" s="69"/>
      <c r="Z17" s="69"/>
      <c r="AA17" s="69"/>
      <c r="AB17" s="69"/>
      <c r="AC17" s="69"/>
      <c r="AD17" s="69"/>
      <c r="AE17" s="69"/>
    </row>
    <row r="18" spans="1:31" s="3" customFormat="1" ht="28.8" x14ac:dyDescent="0.3">
      <c r="A18" s="53" t="s">
        <v>56</v>
      </c>
      <c r="B18" s="71">
        <v>33590</v>
      </c>
      <c r="C18" s="71">
        <v>35811</v>
      </c>
      <c r="D18" s="72">
        <f t="shared" si="0"/>
        <v>2221</v>
      </c>
      <c r="E18" s="74">
        <v>38785</v>
      </c>
      <c r="F18" s="73">
        <f t="shared" si="1"/>
        <v>2974</v>
      </c>
      <c r="G18" s="74">
        <v>39056</v>
      </c>
      <c r="H18" s="73">
        <f t="shared" si="2"/>
        <v>271</v>
      </c>
      <c r="I18" s="74">
        <f t="shared" si="13"/>
        <v>43116</v>
      </c>
      <c r="J18" s="74">
        <v>37000</v>
      </c>
      <c r="K18" s="73">
        <f t="shared" si="11"/>
        <v>0</v>
      </c>
      <c r="L18" s="74">
        <f t="shared" si="12"/>
        <v>43116</v>
      </c>
      <c r="M18" s="75">
        <f t="shared" si="4"/>
        <v>4060</v>
      </c>
      <c r="N18" s="73">
        <v>0</v>
      </c>
      <c r="O18" s="74">
        <f t="shared" si="5"/>
        <v>43116</v>
      </c>
      <c r="P18" s="73">
        <v>0</v>
      </c>
      <c r="Q18" s="74">
        <f t="shared" si="6"/>
        <v>43116</v>
      </c>
      <c r="R18" s="74">
        <f t="shared" si="7"/>
        <v>43116</v>
      </c>
      <c r="S18" s="76">
        <f t="shared" si="8"/>
        <v>43297</v>
      </c>
      <c r="T18" s="77">
        <f t="shared" si="9"/>
        <v>181</v>
      </c>
      <c r="U18" s="61"/>
      <c r="V18" s="58"/>
      <c r="W18" s="8">
        <f t="shared" si="10"/>
        <v>0</v>
      </c>
      <c r="X18" s="69"/>
      <c r="Y18" s="69"/>
      <c r="Z18" s="69"/>
      <c r="AA18" s="69"/>
      <c r="AB18" s="69"/>
      <c r="AC18" s="69"/>
      <c r="AD18" s="69"/>
      <c r="AE18" s="69"/>
    </row>
    <row r="19" spans="1:31" s="3" customFormat="1" x14ac:dyDescent="0.3">
      <c r="A19" s="53" t="s">
        <v>57</v>
      </c>
      <c r="B19" s="71">
        <v>33590</v>
      </c>
      <c r="C19" s="71">
        <v>35787</v>
      </c>
      <c r="D19" s="72">
        <f t="shared" si="0"/>
        <v>2197</v>
      </c>
      <c r="E19" s="74">
        <v>38457</v>
      </c>
      <c r="F19" s="73">
        <f t="shared" si="1"/>
        <v>2670</v>
      </c>
      <c r="G19" s="74">
        <v>39539</v>
      </c>
      <c r="H19" s="73">
        <f t="shared" si="2"/>
        <v>1082</v>
      </c>
      <c r="I19" s="74">
        <f t="shared" si="13"/>
        <v>43092</v>
      </c>
      <c r="J19" s="74">
        <v>37000</v>
      </c>
      <c r="K19" s="73">
        <f>IF(J19&lt;G19, 0, IF(Q19&lt;I19, IF(Q19&lt;J19, (Q19-G19), (J19-G19)), IF(I19&lt;J19, (I19-G19), (J19-G19))))</f>
        <v>0</v>
      </c>
      <c r="L19" s="74">
        <f t="shared" si="12"/>
        <v>43336</v>
      </c>
      <c r="M19" s="75">
        <f t="shared" si="4"/>
        <v>3553</v>
      </c>
      <c r="N19" s="73">
        <v>244</v>
      </c>
      <c r="O19" s="74">
        <f t="shared" si="5"/>
        <v>43336</v>
      </c>
      <c r="P19" s="73">
        <v>0</v>
      </c>
      <c r="Q19" s="74">
        <f t="shared" si="6"/>
        <v>43336</v>
      </c>
      <c r="R19" s="74">
        <f t="shared" si="7"/>
        <v>43336</v>
      </c>
      <c r="S19" s="76">
        <f t="shared" si="8"/>
        <v>43520</v>
      </c>
      <c r="T19" s="77">
        <f t="shared" si="9"/>
        <v>184</v>
      </c>
      <c r="U19" s="61"/>
      <c r="V19" s="58"/>
      <c r="W19" s="8">
        <f t="shared" si="10"/>
        <v>0</v>
      </c>
      <c r="X19" s="69"/>
      <c r="Y19" s="69"/>
      <c r="Z19" s="69"/>
      <c r="AA19" s="69"/>
      <c r="AB19" s="69"/>
      <c r="AC19" s="69"/>
      <c r="AD19" s="69"/>
      <c r="AE19" s="69"/>
    </row>
    <row r="20" spans="1:31" s="3" customFormat="1" x14ac:dyDescent="0.3">
      <c r="A20" s="53" t="s">
        <v>58</v>
      </c>
      <c r="B20" s="71">
        <v>33590</v>
      </c>
      <c r="C20" s="71">
        <v>37791</v>
      </c>
      <c r="D20" s="72">
        <f t="shared" si="0"/>
        <v>4201</v>
      </c>
      <c r="E20" s="74">
        <v>38338</v>
      </c>
      <c r="F20" s="73">
        <f t="shared" si="1"/>
        <v>547</v>
      </c>
      <c r="G20" s="74">
        <v>39882</v>
      </c>
      <c r="H20" s="73">
        <f t="shared" si="2"/>
        <v>1544</v>
      </c>
      <c r="I20" s="74">
        <f t="shared" si="13"/>
        <v>45096</v>
      </c>
      <c r="J20" s="74">
        <v>37000</v>
      </c>
      <c r="K20" s="73">
        <f t="shared" si="11"/>
        <v>0</v>
      </c>
      <c r="L20" s="74">
        <f t="shared" si="12"/>
        <v>46079</v>
      </c>
      <c r="M20" s="75">
        <f t="shared" si="4"/>
        <v>5214</v>
      </c>
      <c r="N20" s="73">
        <v>983</v>
      </c>
      <c r="O20" s="74">
        <f t="shared" si="5"/>
        <v>46079</v>
      </c>
      <c r="P20" s="73">
        <v>0</v>
      </c>
      <c r="Q20" s="74">
        <f t="shared" si="6"/>
        <v>46079</v>
      </c>
      <c r="R20" s="74">
        <f t="shared" si="7"/>
        <v>46079</v>
      </c>
      <c r="S20" s="76">
        <f t="shared" si="8"/>
        <v>46260</v>
      </c>
      <c r="T20" s="77">
        <f t="shared" si="9"/>
        <v>181</v>
      </c>
      <c r="U20" s="61"/>
      <c r="V20" s="58"/>
      <c r="W20" s="8">
        <f t="shared" si="10"/>
        <v>0</v>
      </c>
      <c r="X20" s="69"/>
      <c r="Y20" s="69"/>
      <c r="Z20" s="69"/>
      <c r="AA20" s="69"/>
      <c r="AB20" s="69"/>
      <c r="AC20" s="69"/>
      <c r="AD20" s="69"/>
      <c r="AE20" s="69"/>
    </row>
    <row r="21" spans="1:31" s="3" customFormat="1" ht="28.8" x14ac:dyDescent="0.3">
      <c r="A21" s="53" t="s">
        <v>59</v>
      </c>
      <c r="B21" s="71">
        <v>33590</v>
      </c>
      <c r="C21" s="71">
        <v>37791</v>
      </c>
      <c r="D21" s="72">
        <f t="shared" si="0"/>
        <v>4201</v>
      </c>
      <c r="E21" s="74">
        <v>39794</v>
      </c>
      <c r="F21" s="73">
        <f t="shared" si="1"/>
        <v>2003</v>
      </c>
      <c r="G21" s="74">
        <v>40498</v>
      </c>
      <c r="H21" s="73">
        <f t="shared" si="2"/>
        <v>704</v>
      </c>
      <c r="I21" s="74">
        <f t="shared" si="13"/>
        <v>45096</v>
      </c>
      <c r="J21" s="74">
        <v>37000</v>
      </c>
      <c r="K21" s="73">
        <f t="shared" si="11"/>
        <v>0</v>
      </c>
      <c r="L21" s="74">
        <f t="shared" si="12"/>
        <v>45096</v>
      </c>
      <c r="M21" s="75">
        <f t="shared" si="4"/>
        <v>4598</v>
      </c>
      <c r="N21" s="73">
        <v>0</v>
      </c>
      <c r="O21" s="74">
        <f t="shared" si="5"/>
        <v>45096</v>
      </c>
      <c r="P21" s="73">
        <v>0</v>
      </c>
      <c r="Q21" s="74">
        <f t="shared" si="6"/>
        <v>45096</v>
      </c>
      <c r="R21" s="74">
        <f t="shared" si="7"/>
        <v>45096</v>
      </c>
      <c r="S21" s="76">
        <f t="shared" si="8"/>
        <v>45279</v>
      </c>
      <c r="T21" s="77">
        <f t="shared" si="9"/>
        <v>183</v>
      </c>
      <c r="U21" s="61"/>
      <c r="V21" s="58"/>
      <c r="W21" s="8">
        <f t="shared" si="10"/>
        <v>0</v>
      </c>
      <c r="X21" s="69"/>
      <c r="Y21" s="69"/>
      <c r="Z21" s="69"/>
      <c r="AA21" s="69"/>
      <c r="AB21" s="69"/>
      <c r="AC21" s="69"/>
      <c r="AD21" s="69"/>
      <c r="AE21" s="69"/>
    </row>
    <row r="22" spans="1:31" s="3" customFormat="1" x14ac:dyDescent="0.3">
      <c r="A22" s="53" t="s">
        <v>60</v>
      </c>
      <c r="B22" s="71">
        <v>33590</v>
      </c>
      <c r="C22" s="71">
        <v>40224</v>
      </c>
      <c r="D22" s="72">
        <f t="shared" si="0"/>
        <v>6634</v>
      </c>
      <c r="E22" s="74">
        <v>42425</v>
      </c>
      <c r="F22" s="73">
        <f t="shared" si="1"/>
        <v>2201</v>
      </c>
      <c r="G22" s="74">
        <v>43109</v>
      </c>
      <c r="H22" s="73">
        <f t="shared" si="2"/>
        <v>684</v>
      </c>
      <c r="I22" s="74">
        <f t="shared" si="13"/>
        <v>47529</v>
      </c>
      <c r="J22" s="74">
        <v>37000</v>
      </c>
      <c r="K22" s="73">
        <f t="shared" si="11"/>
        <v>0</v>
      </c>
      <c r="L22" s="74">
        <v>46832</v>
      </c>
      <c r="M22" s="75">
        <f t="shared" si="4"/>
        <v>1006</v>
      </c>
      <c r="N22" s="73">
        <v>0</v>
      </c>
      <c r="O22" s="74">
        <f t="shared" si="5"/>
        <v>47529</v>
      </c>
      <c r="P22" s="73">
        <v>0</v>
      </c>
      <c r="Q22" s="74">
        <v>44115</v>
      </c>
      <c r="R22" s="74">
        <f t="shared" si="7"/>
        <v>44115</v>
      </c>
      <c r="S22" s="76"/>
      <c r="T22" s="77"/>
      <c r="U22" s="61"/>
      <c r="V22" s="58"/>
      <c r="W22" s="8">
        <f t="shared" si="10"/>
        <v>3414</v>
      </c>
      <c r="X22" s="69"/>
      <c r="Y22" s="69"/>
      <c r="Z22" s="69"/>
      <c r="AA22" s="69"/>
      <c r="AB22" s="69"/>
      <c r="AC22" s="69"/>
      <c r="AD22" s="69"/>
      <c r="AE22" s="69"/>
    </row>
    <row r="23" spans="1:31" x14ac:dyDescent="0.3">
      <c r="A23" s="51"/>
      <c r="B23" s="2"/>
      <c r="C23" s="2"/>
      <c r="D23" s="50"/>
      <c r="E23" s="2"/>
      <c r="F23" s="1"/>
      <c r="G23" s="2"/>
      <c r="H23" s="1"/>
      <c r="I23" s="4"/>
      <c r="J23" s="2"/>
      <c r="K23" s="10"/>
      <c r="L23" s="49"/>
      <c r="M23" s="9"/>
      <c r="N23" s="10"/>
      <c r="O23" s="14"/>
      <c r="P23" s="10"/>
      <c r="Q23" s="14"/>
      <c r="R23" s="14"/>
      <c r="S23" s="59"/>
      <c r="T23" s="60"/>
      <c r="U23" s="42"/>
      <c r="V23" s="43"/>
      <c r="W23" s="10"/>
    </row>
    <row r="24" spans="1:31" x14ac:dyDescent="0.3">
      <c r="L24" s="7"/>
      <c r="M24" s="7"/>
      <c r="N24" s="1"/>
      <c r="O24" s="1"/>
      <c r="P24" s="1"/>
      <c r="Q24" s="1"/>
      <c r="R24" s="1"/>
      <c r="S24" s="69"/>
      <c r="T24" s="69"/>
    </row>
    <row r="25" spans="1:31" x14ac:dyDescent="0.3">
      <c r="B25" s="1"/>
      <c r="C25"/>
      <c r="D25" s="1"/>
      <c r="E25"/>
      <c r="F25" s="1"/>
      <c r="G25"/>
      <c r="H25" s="1"/>
      <c r="I25"/>
      <c r="K25" s="7"/>
      <c r="L25" s="7"/>
      <c r="M25" s="1"/>
      <c r="N25" s="1"/>
      <c r="O25" s="1"/>
      <c r="P25" s="1"/>
      <c r="Q25" s="1"/>
      <c r="R25" s="1"/>
      <c r="S25" s="69"/>
      <c r="T25" s="69"/>
    </row>
    <row r="26" spans="1:31" x14ac:dyDescent="0.3">
      <c r="B26" s="1"/>
      <c r="C26"/>
      <c r="D26" s="1"/>
      <c r="E26"/>
      <c r="F26" s="1"/>
      <c r="G26"/>
      <c r="H26" s="1"/>
      <c r="I26"/>
      <c r="M26" s="1"/>
      <c r="N26" s="1"/>
      <c r="O26" s="1"/>
      <c r="P26" s="1"/>
      <c r="Q26" s="1"/>
      <c r="R26" s="1"/>
      <c r="S26" s="69"/>
      <c r="T26" s="69"/>
    </row>
    <row r="27" spans="1:31" x14ac:dyDescent="0.3">
      <c r="B27" s="1"/>
      <c r="C27"/>
      <c r="D27" s="1"/>
      <c r="E27"/>
      <c r="F27" s="1"/>
      <c r="G27"/>
      <c r="H27" s="1"/>
      <c r="I27"/>
      <c r="S27" s="69"/>
      <c r="T27" s="69"/>
    </row>
    <row r="28" spans="1:31" x14ac:dyDescent="0.3">
      <c r="A28" s="48"/>
      <c r="B28" s="1"/>
      <c r="C28"/>
      <c r="D28" s="1"/>
      <c r="E28"/>
      <c r="F28" s="1"/>
      <c r="G28"/>
      <c r="H28" s="1"/>
      <c r="I28"/>
      <c r="S28" s="69"/>
      <c r="T28" s="69"/>
    </row>
    <row r="29" spans="1:31" x14ac:dyDescent="0.3">
      <c r="A29" s="48"/>
      <c r="B29" s="2"/>
      <c r="C29"/>
      <c r="D29" s="1"/>
      <c r="E29"/>
      <c r="F29" s="1"/>
      <c r="G29"/>
      <c r="H29" s="1"/>
      <c r="I29"/>
      <c r="S29" s="69"/>
      <c r="T29" s="69"/>
    </row>
    <row r="30" spans="1:31" ht="15.6" x14ac:dyDescent="0.3">
      <c r="A30" s="48"/>
      <c r="B30" s="17"/>
      <c r="C30" s="18"/>
      <c r="D30" s="17"/>
      <c r="E30" s="7"/>
      <c r="F30" s="1"/>
      <c r="G30"/>
      <c r="H30" s="1"/>
      <c r="I30"/>
      <c r="S30" s="69"/>
      <c r="T30" s="69"/>
      <c r="U30" s="11"/>
    </row>
    <row r="31" spans="1:31" x14ac:dyDescent="0.3">
      <c r="A31" s="48"/>
      <c r="B31" s="1"/>
      <c r="C31"/>
      <c r="D31" s="1"/>
      <c r="E31"/>
      <c r="F31" s="1"/>
      <c r="G31"/>
      <c r="H31" s="1"/>
      <c r="I31"/>
      <c r="S31" s="69"/>
      <c r="T31" s="69"/>
    </row>
    <row r="32" spans="1:31" x14ac:dyDescent="0.3">
      <c r="A32" s="48"/>
      <c r="B32" s="1"/>
      <c r="C32"/>
      <c r="D32" s="1"/>
      <c r="E32"/>
      <c r="F32" s="1"/>
      <c r="G32"/>
      <c r="H32" s="1"/>
      <c r="I32"/>
      <c r="S32" s="69"/>
      <c r="T32" s="69"/>
    </row>
    <row r="33" spans="1:20" x14ac:dyDescent="0.3">
      <c r="A33" s="48"/>
      <c r="B33" s="1"/>
      <c r="C33"/>
      <c r="D33" s="1"/>
      <c r="E33"/>
      <c r="F33" s="1"/>
      <c r="G33"/>
      <c r="H33" s="1"/>
      <c r="I33"/>
      <c r="S33" s="69"/>
      <c r="T33" s="69"/>
    </row>
    <row r="34" spans="1:20" x14ac:dyDescent="0.3">
      <c r="A34" s="48"/>
      <c r="B34" s="1"/>
      <c r="C34"/>
      <c r="D34" s="1"/>
      <c r="E34"/>
      <c r="F34" s="1"/>
      <c r="G34"/>
      <c r="H34" s="1"/>
      <c r="I34"/>
      <c r="J34" s="11"/>
      <c r="S34" s="69"/>
      <c r="T34" s="69"/>
    </row>
    <row r="35" spans="1:20" x14ac:dyDescent="0.3">
      <c r="A35" s="48"/>
      <c r="B35" s="1"/>
      <c r="C35"/>
      <c r="D35" s="1"/>
      <c r="E35"/>
      <c r="F35" s="1"/>
      <c r="G35"/>
      <c r="H35" s="1"/>
      <c r="I35"/>
      <c r="J35" s="11"/>
      <c r="S35" s="69"/>
      <c r="T35" s="69"/>
    </row>
    <row r="36" spans="1:20" x14ac:dyDescent="0.3">
      <c r="A36" s="48"/>
      <c r="B36" s="1"/>
      <c r="C36"/>
      <c r="D36" s="1"/>
      <c r="E36"/>
      <c r="F36" s="1"/>
      <c r="G36"/>
      <c r="H36" s="1"/>
      <c r="I36"/>
      <c r="S36" s="69"/>
      <c r="T36" s="69"/>
    </row>
    <row r="37" spans="1:20" x14ac:dyDescent="0.3">
      <c r="A37" s="48"/>
      <c r="B37" s="1"/>
      <c r="C37"/>
      <c r="D37" s="1"/>
      <c r="E37"/>
      <c r="F37" s="1"/>
      <c r="G37"/>
      <c r="H37" s="1"/>
      <c r="I37"/>
      <c r="S37" s="69"/>
      <c r="T37" s="69"/>
    </row>
    <row r="38" spans="1:20" x14ac:dyDescent="0.3">
      <c r="A38" s="48"/>
      <c r="B38" s="1"/>
      <c r="C38"/>
      <c r="D38" s="1"/>
      <c r="E38"/>
      <c r="F38" s="1"/>
      <c r="G38"/>
      <c r="H38" s="1"/>
      <c r="I38"/>
      <c r="S38" s="69"/>
      <c r="T38" s="69"/>
    </row>
    <row r="39" spans="1:20" x14ac:dyDescent="0.3">
      <c r="A39" s="48"/>
      <c r="B39" s="1"/>
      <c r="C39"/>
      <c r="D39" s="1"/>
      <c r="E39"/>
      <c r="F39" s="1"/>
      <c r="G39"/>
      <c r="H39" s="1"/>
      <c r="I39"/>
      <c r="S39" s="69"/>
      <c r="T39" s="69"/>
    </row>
    <row r="40" spans="1:20" x14ac:dyDescent="0.3">
      <c r="A40" s="48"/>
      <c r="B40" s="1"/>
      <c r="C40"/>
      <c r="D40" s="1"/>
      <c r="E40"/>
      <c r="F40" s="1"/>
      <c r="G40"/>
      <c r="H40" s="1"/>
      <c r="I40"/>
      <c r="S40" s="69"/>
      <c r="T40" s="69"/>
    </row>
    <row r="41" spans="1:20" x14ac:dyDescent="0.3">
      <c r="A41" s="48"/>
      <c r="B41" s="1"/>
      <c r="C41"/>
      <c r="D41" s="1"/>
      <c r="E41"/>
      <c r="F41" s="1"/>
      <c r="G41"/>
      <c r="H41" s="1"/>
      <c r="I41"/>
      <c r="S41" s="69"/>
      <c r="T41" s="69"/>
    </row>
    <row r="42" spans="1:20" x14ac:dyDescent="0.3">
      <c r="A42" s="48"/>
      <c r="B42" s="1"/>
      <c r="C42"/>
      <c r="D42" s="1"/>
      <c r="E42"/>
      <c r="F42" s="1"/>
      <c r="G42"/>
      <c r="H42" s="1"/>
      <c r="I42"/>
      <c r="S42" s="69"/>
      <c r="T42" s="69"/>
    </row>
    <row r="43" spans="1:20" x14ac:dyDescent="0.3">
      <c r="A43" s="48"/>
      <c r="B43" s="1"/>
      <c r="C43"/>
      <c r="D43" s="1"/>
      <c r="E43"/>
      <c r="F43" s="1"/>
      <c r="G43"/>
      <c r="H43" s="1"/>
      <c r="I43"/>
      <c r="S43" s="69"/>
      <c r="T43" s="69"/>
    </row>
    <row r="44" spans="1:20" x14ac:dyDescent="0.3">
      <c r="A44" s="48"/>
      <c r="B44" s="1"/>
      <c r="C44"/>
      <c r="D44" s="1"/>
      <c r="E44"/>
      <c r="F44" s="1"/>
      <c r="G44"/>
      <c r="H44" s="1"/>
      <c r="I44"/>
      <c r="S44" s="69"/>
      <c r="T44" s="69"/>
    </row>
    <row r="45" spans="1:20" x14ac:dyDescent="0.3">
      <c r="A45" s="48"/>
      <c r="B45" s="1"/>
      <c r="C45"/>
      <c r="D45" s="1"/>
      <c r="E45"/>
      <c r="F45" s="1"/>
      <c r="G45"/>
      <c r="H45" s="1"/>
      <c r="I45"/>
      <c r="S45" s="69"/>
      <c r="T45" s="69"/>
    </row>
    <row r="46" spans="1:20" x14ac:dyDescent="0.3">
      <c r="A46" s="48"/>
      <c r="S46" s="69"/>
      <c r="T46" s="69"/>
    </row>
    <row r="47" spans="1:20" x14ac:dyDescent="0.3">
      <c r="A47" s="48"/>
      <c r="S47" s="69"/>
      <c r="T47" s="69"/>
    </row>
  </sheetData>
  <sortState xmlns:xlrd2="http://schemas.microsoft.com/office/spreadsheetml/2017/richdata2" ref="A3:W22">
    <sortCondition ref="A3:A22"/>
  </sortState>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A77"/>
  <sheetViews>
    <sheetView showGridLines="0" tabSelected="1" zoomScale="65" zoomScaleNormal="65" workbookViewId="0">
      <pane ySplit="1" topLeftCell="A17" activePane="bottomLeft" state="frozen"/>
      <selection pane="bottomLeft" activeCell="B116" sqref="B116"/>
    </sheetView>
  </sheetViews>
  <sheetFormatPr defaultRowHeight="14.4" x14ac:dyDescent="0.3"/>
  <cols>
    <col min="1" max="1" width="17.33203125" customWidth="1"/>
    <col min="2" max="2" width="42.88671875" style="53" customWidth="1"/>
    <col min="3" max="3" width="22.44140625" customWidth="1"/>
    <col min="4" max="4" width="23" customWidth="1"/>
    <col min="5" max="5" width="21.33203125" customWidth="1"/>
    <col min="6" max="6" width="19.44140625" bestFit="1" customWidth="1"/>
    <col min="7" max="7" width="37.6640625" customWidth="1"/>
    <col min="8" max="8" width="38" customWidth="1"/>
    <col min="9" max="11" width="20" customWidth="1"/>
    <col min="12" max="12" width="21.5546875" customWidth="1"/>
  </cols>
  <sheetData>
    <row r="1" spans="1:27" ht="49.5" customHeight="1" x14ac:dyDescent="0.3">
      <c r="B1" s="65" t="s">
        <v>61</v>
      </c>
      <c r="C1" s="31" t="s">
        <v>62</v>
      </c>
      <c r="D1" s="24" t="s">
        <v>63</v>
      </c>
      <c r="E1" s="25" t="s">
        <v>64</v>
      </c>
      <c r="F1" s="26" t="s">
        <v>65</v>
      </c>
      <c r="G1" s="27" t="s">
        <v>66</v>
      </c>
      <c r="H1" s="28" t="s">
        <v>67</v>
      </c>
      <c r="I1" s="70" t="s">
        <v>68</v>
      </c>
      <c r="J1" s="67" t="s">
        <v>69</v>
      </c>
      <c r="K1" s="29" t="s">
        <v>70</v>
      </c>
      <c r="L1" s="30" t="s">
        <v>71</v>
      </c>
    </row>
    <row r="2" spans="1:27" ht="112.5" customHeight="1" x14ac:dyDescent="0.3">
      <c r="A2" s="69" t="s">
        <v>72</v>
      </c>
      <c r="B2" s="21" t="s">
        <v>73</v>
      </c>
      <c r="C2" s="21" t="s">
        <v>74</v>
      </c>
      <c r="D2" s="21" t="s">
        <v>75</v>
      </c>
      <c r="E2" s="21" t="s">
        <v>76</v>
      </c>
      <c r="F2" s="21" t="s">
        <v>77</v>
      </c>
      <c r="G2" s="21" t="s">
        <v>78</v>
      </c>
      <c r="H2" s="21" t="s">
        <v>79</v>
      </c>
      <c r="I2" s="21" t="s">
        <v>80</v>
      </c>
      <c r="J2" s="21" t="s">
        <v>81</v>
      </c>
      <c r="K2" s="21" t="s">
        <v>82</v>
      </c>
      <c r="L2" s="21" t="s">
        <v>83</v>
      </c>
      <c r="M2" s="19"/>
      <c r="N2" s="19"/>
      <c r="O2" s="19"/>
      <c r="P2" s="19"/>
      <c r="Q2" s="19"/>
      <c r="R2" s="20"/>
      <c r="S2" s="20"/>
      <c r="T2" s="20"/>
      <c r="U2" s="20"/>
      <c r="V2" s="19"/>
      <c r="W2" s="19"/>
      <c r="X2" s="19"/>
      <c r="Y2" s="19"/>
      <c r="Z2" s="19"/>
      <c r="AA2" s="19"/>
    </row>
    <row r="3" spans="1:27" ht="30" customHeight="1" x14ac:dyDescent="0.3">
      <c r="A3" s="79" t="s">
        <v>84</v>
      </c>
      <c r="B3" s="68" t="s">
        <v>85</v>
      </c>
      <c r="C3" s="12">
        <f>'Data for Bar Graph (# days)'!D3/365.25</f>
        <v>3.3210130047912387</v>
      </c>
      <c r="D3" s="5">
        <f>'Data for Bar Graph (# days)'!F3/365.25</f>
        <v>1.9630390143737166</v>
      </c>
      <c r="E3" s="5">
        <f>'Data for Bar Graph (# days)'!H3/365.25</f>
        <v>3.5482546201232035</v>
      </c>
      <c r="F3" s="12">
        <f>'Data for Bar Graph (# days)'!K3/365.25</f>
        <v>0.50376454483230659</v>
      </c>
      <c r="G3" s="5">
        <f>'Data for Bar Graph (# days)'!M3/365.25</f>
        <v>13.984941820670773</v>
      </c>
      <c r="H3" s="5">
        <f>IF(L3&gt;0, IF(((('Data for Bar Graph (# days)'!N3-'Data for Bar Graph (# days)'!W3))/365.25)&gt;0, (('Data for Bar Graph (# days)'!N3-'Data for Bar Graph (# days)'!W3))/365.25, 0), ('Data for Bar Graph (# days)'!N3/365.25))</f>
        <v>0</v>
      </c>
      <c r="I3" s="6">
        <f>'Data for Bar Graph (# days)'!P3/365.25</f>
        <v>0</v>
      </c>
      <c r="J3" s="66">
        <f>'Data for Bar Graph (# days)'!T3/365.25</f>
        <v>0.50102669404517453</v>
      </c>
      <c r="K3" s="45"/>
      <c r="L3" s="12">
        <f>'Data for Bar Graph (# days)'!W3/365.25</f>
        <v>0</v>
      </c>
    </row>
    <row r="4" spans="1:27" ht="30" customHeight="1" x14ac:dyDescent="0.3">
      <c r="A4" s="80"/>
      <c r="B4" s="68" t="s">
        <v>86</v>
      </c>
      <c r="C4" s="12">
        <f>'Data for Bar Graph (# days)'!D5/365.25</f>
        <v>6.0150581793292268</v>
      </c>
      <c r="D4" s="5">
        <f>'Data for Bar Graph (# days)'!F5/365.25</f>
        <v>1.7221081451060918</v>
      </c>
      <c r="E4" s="5">
        <f>'Data for Bar Graph (# days)'!H5/365.25</f>
        <v>1.3251197809719371</v>
      </c>
      <c r="F4" s="12">
        <f>'Data for Bar Graph (# days)'!K5/365.25</f>
        <v>0.27378507871321012</v>
      </c>
      <c r="G4" s="5">
        <f>'Data for Bar Graph (# days)'!M5/365.25</f>
        <v>16.67898699520876</v>
      </c>
      <c r="H4" s="5">
        <f>IF(L4&gt;0, IF(((('Data for Bar Graph (# days)'!N5-'Data for Bar Graph (# days)'!W5))/365.25)&gt;0, (('Data for Bar Graph (# days)'!N5-'Data for Bar Graph (# days)'!W5))/365.25, 0), ('Data for Bar Graph (# days)'!N5/365.25))</f>
        <v>0</v>
      </c>
      <c r="I4" s="6">
        <f>'Data for Bar Graph (# days)'!P5/365.25</f>
        <v>0</v>
      </c>
      <c r="J4" s="66">
        <f>'Data for Bar Graph (# days)'!T5/365.25</f>
        <v>0.49828884325804246</v>
      </c>
      <c r="K4" s="45"/>
      <c r="L4" s="12">
        <f>'Data for Bar Graph (# days)'!W5/365.25</f>
        <v>0</v>
      </c>
    </row>
    <row r="5" spans="1:27" ht="30" customHeight="1" x14ac:dyDescent="0.3">
      <c r="A5" s="80"/>
      <c r="B5" s="68" t="s">
        <v>87</v>
      </c>
      <c r="C5" s="12">
        <f>'Data for Bar Graph (# days)'!D6/365.25</f>
        <v>6.0150581793292268</v>
      </c>
      <c r="D5" s="5">
        <f>'Data for Bar Graph (# days)'!F6/365.25</f>
        <v>2.8829568788501025</v>
      </c>
      <c r="E5" s="5">
        <f>'Data for Bar Graph (# days)'!H6/365.25</f>
        <v>1.0075290896646132</v>
      </c>
      <c r="F5" s="12">
        <f>'Data for Bar Graph (# days)'!K6/365.25</f>
        <v>0</v>
      </c>
      <c r="G5" s="5">
        <f>'Data for Bar Graph (# days)'!M6/365.25</f>
        <v>16.109514031485283</v>
      </c>
      <c r="H5" s="5">
        <f>IF(L5&gt;0, IF(((('Data for Bar Graph (# days)'!N6-'Data for Bar Graph (# days)'!W6))/365.25)&gt;0, (('Data for Bar Graph (# days)'!N6-'Data for Bar Graph (# days)'!W6))/365.25, 0), ('Data for Bar Graph (# days)'!N6/365.25))</f>
        <v>0</v>
      </c>
      <c r="I5" s="6">
        <f>'Data for Bar Graph (# days)'!P6/365.25</f>
        <v>0</v>
      </c>
      <c r="J5" s="66">
        <f>'Data for Bar Graph (# days)'!T6/365.25</f>
        <v>0.49828884325804246</v>
      </c>
      <c r="K5" s="45"/>
      <c r="L5" s="12">
        <f>'Data for Bar Graph (# days)'!W6/365.25</f>
        <v>0</v>
      </c>
    </row>
    <row r="6" spans="1:27" ht="30" customHeight="1" x14ac:dyDescent="0.3">
      <c r="A6" s="80"/>
      <c r="B6" s="68" t="s">
        <v>47</v>
      </c>
      <c r="C6" s="12">
        <f>'Data for Bar Graph (# days)'!D9/365.25</f>
        <v>6.0150581793292268</v>
      </c>
      <c r="D6" s="5">
        <f>'Data for Bar Graph (# days)'!F9/365.25</f>
        <v>3.7453798767967146</v>
      </c>
      <c r="E6" s="5">
        <f>'Data for Bar Graph (# days)'!H9/365.25</f>
        <v>1.352498288843258</v>
      </c>
      <c r="F6" s="12">
        <f>'Data for Bar Graph (# days)'!K9/365.25</f>
        <v>0</v>
      </c>
      <c r="G6" s="5">
        <f>'Data for Bar Graph (# days)'!M9/365.25</f>
        <v>14.902121834360027</v>
      </c>
      <c r="H6" s="5">
        <f>IF(L6&gt;0, IF(((('Data for Bar Graph (# days)'!N9-'Data for Bar Graph (# days)'!W9))/365.25)&gt;0, (('Data for Bar Graph (# days)'!N9-'Data for Bar Graph (# days)'!W9))/365.25, 0), ('Data for Bar Graph (# days)'!N9/365.25))</f>
        <v>0</v>
      </c>
      <c r="I6" s="6">
        <f>'Data for Bar Graph (# days)'!P9/365.25</f>
        <v>0</v>
      </c>
      <c r="J6" s="66">
        <f>'Data for Bar Graph (# days)'!T9/365.25</f>
        <v>0.49828884325804246</v>
      </c>
      <c r="K6" s="45"/>
      <c r="L6" s="12">
        <f>'Data for Bar Graph (# days)'!W9/365.25</f>
        <v>0</v>
      </c>
    </row>
    <row r="7" spans="1:27" ht="30" customHeight="1" x14ac:dyDescent="0.3">
      <c r="A7" s="80"/>
      <c r="B7" s="68" t="s">
        <v>88</v>
      </c>
      <c r="C7" s="12">
        <f>'Data for Bar Graph (# days)'!D15/365.25</f>
        <v>6.0150581793292268</v>
      </c>
      <c r="D7" s="5">
        <f>'Data for Bar Graph (# days)'!F15/365.25</f>
        <v>5.0677618069815198</v>
      </c>
      <c r="E7" s="5">
        <f>'Data for Bar Graph (# days)'!H15/365.25</f>
        <v>2.8473648186173852</v>
      </c>
      <c r="F7" s="12">
        <f>'Data for Bar Graph (# days)'!K15/365.25</f>
        <v>0</v>
      </c>
      <c r="G7" s="5">
        <f>'Data for Bar Graph (# days)'!M15/365.25</f>
        <v>12.084873374401095</v>
      </c>
      <c r="H7" s="5">
        <f>IF(L7&gt;0, IF(((('Data for Bar Graph (# days)'!N15-'Data for Bar Graph (# days)'!W15))/365.25)&gt;0, (('Data for Bar Graph (# days)'!N15-'Data for Bar Graph (# days)'!W15))/365.25, 0), ('Data for Bar Graph (# days)'!N15/365.25))</f>
        <v>0</v>
      </c>
      <c r="I7" s="6">
        <f>'Data for Bar Graph (# days)'!P15/365.25</f>
        <v>0</v>
      </c>
      <c r="J7" s="66">
        <f>'Data for Bar Graph (# days)'!T15/365.25</f>
        <v>0.49828884325804246</v>
      </c>
      <c r="K7" s="45"/>
      <c r="L7" s="12">
        <f>'Data for Bar Graph (# days)'!W15/365.25</f>
        <v>0</v>
      </c>
    </row>
    <row r="8" spans="1:27" ht="30" customHeight="1" x14ac:dyDescent="0.3">
      <c r="A8" s="80"/>
      <c r="B8" s="68" t="s">
        <v>57</v>
      </c>
      <c r="C8" s="12">
        <f>'Data for Bar Graph (# days)'!D19/365.25</f>
        <v>6.0150581793292268</v>
      </c>
      <c r="D8" s="5">
        <f>'Data for Bar Graph (# days)'!F19/365.25</f>
        <v>7.3100616016427109</v>
      </c>
      <c r="E8" s="5">
        <f>'Data for Bar Graph (# days)'!H19/365.25</f>
        <v>2.9623545516769334</v>
      </c>
      <c r="F8" s="12">
        <f>'Data for Bar Graph (# days)'!K19/365.25</f>
        <v>0</v>
      </c>
      <c r="G8" s="5">
        <f>'Data for Bar Graph (# days)'!M19/365.25</f>
        <v>9.7275838466803553</v>
      </c>
      <c r="H8" s="5">
        <f>IF(L8&gt;0, IF(((('Data for Bar Graph (# days)'!N19-'Data for Bar Graph (# days)'!W19))/365.25)&gt;0, (('Data for Bar Graph (# days)'!N19-'Data for Bar Graph (# days)'!W19))/365.25, 0), ('Data for Bar Graph (# days)'!N19/365.25))</f>
        <v>0.66803559206023266</v>
      </c>
      <c r="I8" s="6">
        <f>'Data for Bar Graph (# days)'!P19/365.25</f>
        <v>0</v>
      </c>
      <c r="J8" s="66">
        <f>'Data for Bar Graph (# days)'!T19/365.25</f>
        <v>0.50376454483230659</v>
      </c>
      <c r="K8" s="45"/>
      <c r="L8" s="12">
        <f>'Data for Bar Graph (# days)'!W19/365.25</f>
        <v>0</v>
      </c>
    </row>
    <row r="9" spans="1:27" ht="30" customHeight="1" x14ac:dyDescent="0.3">
      <c r="A9" s="80"/>
      <c r="B9" s="68" t="s">
        <v>89</v>
      </c>
      <c r="C9" s="12">
        <f>'Data for Bar Graph (# days)'!D7/365.25</f>
        <v>6.4722792607802875</v>
      </c>
      <c r="D9" s="5">
        <f>'Data for Bar Graph (# days)'!F7/365.25</f>
        <v>1.7631759069130732</v>
      </c>
      <c r="E9" s="5">
        <f>'Data for Bar Graph (# days)'!H7/365.25</f>
        <v>2.4175222450376452</v>
      </c>
      <c r="F9" s="12">
        <f>'Data for Bar Graph (# days)'!K7/365.25</f>
        <v>0</v>
      </c>
      <c r="G9" s="5">
        <f>'Data for Bar Graph (# days)'!M7/365.25</f>
        <v>15.819301848049282</v>
      </c>
      <c r="H9" s="5">
        <f>IF(L9&gt;0, IF(((('Data for Bar Graph (# days)'!N7-'Data for Bar Graph (# days)'!W7))/365.25)&gt;0, (('Data for Bar Graph (# days)'!N7-'Data for Bar Graph (# days)'!W7))/365.25, 0), ('Data for Bar Graph (# days)'!N7/365.25))</f>
        <v>0</v>
      </c>
      <c r="I9" s="6">
        <f>'Data for Bar Graph (# days)'!P7/365.25</f>
        <v>0</v>
      </c>
      <c r="J9" s="66">
        <f>'Data for Bar Graph (# days)'!T7/365.25</f>
        <v>0.50102669404517453</v>
      </c>
      <c r="K9" s="45"/>
      <c r="L9" s="12">
        <f>'Data for Bar Graph (# days)'!W7/365.25</f>
        <v>0</v>
      </c>
    </row>
    <row r="10" spans="1:27" ht="30" customHeight="1" x14ac:dyDescent="0.3">
      <c r="A10" s="80"/>
      <c r="B10" s="68" t="s">
        <v>90</v>
      </c>
      <c r="C10" s="12">
        <f>'Data for Bar Graph (# days)'!D4/365.25</f>
        <v>6.0807665982203973</v>
      </c>
      <c r="D10" s="5">
        <f>'Data for Bar Graph (# days)'!F4/365.25</f>
        <v>0.64339493497604383</v>
      </c>
      <c r="E10" s="5">
        <f>'Data for Bar Graph (# days)'!H4/365.25</f>
        <v>2.2806297056810405</v>
      </c>
      <c r="F10" s="12">
        <f>'Data for Bar Graph (# days)'!K4/365.25</f>
        <v>0.33127994524298426</v>
      </c>
      <c r="G10" s="5">
        <f>'Data for Bar Graph (# days)'!M4/365.25</f>
        <v>16.744695414099933</v>
      </c>
      <c r="H10" s="5">
        <f>IF(L10&gt;0, IF(((('Data for Bar Graph (# days)'!N4-'Data for Bar Graph (# days)'!W4))/365.25)&gt;0, (('Data for Bar Graph (# days)'!N4-'Data for Bar Graph (# days)'!W4))/365.25, 0), ('Data for Bar Graph (# days)'!N4/365.25))</f>
        <v>0</v>
      </c>
      <c r="I10" s="6">
        <f>'Data for Bar Graph (# days)'!P4/365.25</f>
        <v>0</v>
      </c>
      <c r="J10" s="66">
        <f>'Data for Bar Graph (# days)'!T4/365.25</f>
        <v>0.49555099247091033</v>
      </c>
      <c r="K10" s="45"/>
      <c r="L10" s="12">
        <f>'Data for Bar Graph (# days)'!W4/365.25</f>
        <v>0</v>
      </c>
    </row>
    <row r="11" spans="1:27" ht="30" customHeight="1" x14ac:dyDescent="0.3">
      <c r="A11" s="80"/>
      <c r="B11" s="68" t="s">
        <v>91</v>
      </c>
      <c r="C11" s="12">
        <f>'Data for Bar Graph (# days)'!D17/365.25</f>
        <v>6.4722792607802875</v>
      </c>
      <c r="D11" s="5">
        <f>'Data for Bar Graph (# days)'!F17/365.25</f>
        <v>5.02943189596167</v>
      </c>
      <c r="E11" s="5">
        <f>'Data for Bar Graph (# days)'!H17/365.25</f>
        <v>3.2525667351129361</v>
      </c>
      <c r="F11" s="12">
        <f>'Data for Bar Graph (# days)'!K17/365.25</f>
        <v>0</v>
      </c>
      <c r="G11" s="5">
        <f>'Data for Bar Graph (# days)'!M17/365.25</f>
        <v>11.718001368925394</v>
      </c>
      <c r="H11" s="5">
        <f>IF(L11&gt;0, IF(((('Data for Bar Graph (# days)'!N17-'Data for Bar Graph (# days)'!W17))/365.25)&gt;0, (('Data for Bar Graph (# days)'!N17-'Data for Bar Graph (# days)'!W17))/365.25, 0), ('Data for Bar Graph (# days)'!N17/365.25))</f>
        <v>0.61875427789185489</v>
      </c>
      <c r="I11" s="6">
        <f>'Data for Bar Graph (# days)'!P17/365.25</f>
        <v>0</v>
      </c>
      <c r="J11" s="66">
        <f>'Data for Bar Graph (# days)'!T17/365.25</f>
        <v>0.49555099247091033</v>
      </c>
      <c r="K11" s="45"/>
      <c r="L11" s="12">
        <f>'Data for Bar Graph (# days)'!W17/365.25</f>
        <v>0</v>
      </c>
    </row>
    <row r="12" spans="1:27" ht="30" customHeight="1" x14ac:dyDescent="0.3">
      <c r="A12" s="80"/>
      <c r="B12" s="68" t="s">
        <v>92</v>
      </c>
      <c r="C12" s="12">
        <f>'Data for Bar Graph (# days)'!D21/365.25</f>
        <v>11.501711156741958</v>
      </c>
      <c r="D12" s="5">
        <f>'Data for Bar Graph (# days)'!F21/365.25</f>
        <v>5.4839151266255985</v>
      </c>
      <c r="E12" s="5">
        <f>'Data for Bar Graph (# days)'!H21/365.25</f>
        <v>1.9274469541409993</v>
      </c>
      <c r="F12" s="12">
        <f>'Data for Bar Graph (# days)'!K21/365.25</f>
        <v>0</v>
      </c>
      <c r="G12" s="5">
        <f>'Data for Bar Graph (# days)'!M21/365.25</f>
        <v>12.588637919233403</v>
      </c>
      <c r="H12" s="5">
        <f>IF(L12&gt;0, IF(((('Data for Bar Graph (# days)'!N21-'Data for Bar Graph (# days)'!W21))/365.25)&gt;0, (('Data for Bar Graph (# days)'!N21-'Data for Bar Graph (# days)'!W21))/365.25, 0), ('Data for Bar Graph (# days)'!N21/365.25))</f>
        <v>0</v>
      </c>
      <c r="I12" s="6">
        <f>'Data for Bar Graph (# days)'!P21/365.25</f>
        <v>0</v>
      </c>
      <c r="J12" s="66">
        <f>'Data for Bar Graph (# days)'!T21/365.25</f>
        <v>0.50102669404517453</v>
      </c>
      <c r="K12" s="45"/>
      <c r="L12" s="12">
        <f>'Data for Bar Graph (# days)'!W21/365.25</f>
        <v>0</v>
      </c>
    </row>
    <row r="13" spans="1:27" ht="30" customHeight="1" x14ac:dyDescent="0.3">
      <c r="A13" s="80"/>
      <c r="B13" s="68" t="s">
        <v>58</v>
      </c>
      <c r="C13" s="12">
        <f>'Data for Bar Graph (# days)'!D20/365.25</f>
        <v>11.501711156741958</v>
      </c>
      <c r="D13" s="5">
        <f>'Data for Bar Graph (# days)'!F20/365.25</f>
        <v>1.4976043805612593</v>
      </c>
      <c r="E13" s="5">
        <f>'Data for Bar Graph (# days)'!H20/365.25</f>
        <v>4.2272416153319643</v>
      </c>
      <c r="F13" s="12">
        <f>'Data for Bar Graph (# days)'!K20/365.25</f>
        <v>0</v>
      </c>
      <c r="G13" s="5">
        <f>'Data for Bar Graph (# days)'!M20/365.25</f>
        <v>14.275154004106776</v>
      </c>
      <c r="H13" s="5">
        <f>IF(L13&gt;0, IF(((('Data for Bar Graph (# days)'!N20-'Data for Bar Graph (# days)'!W20))/365.25)&gt;0, (('Data for Bar Graph (# days)'!N20-'Data for Bar Graph (# days)'!W20))/365.25, 0), ('Data for Bar Graph (# days)'!N20/365.25))</f>
        <v>2.6913073237508556</v>
      </c>
      <c r="I13" s="6">
        <f>'Data for Bar Graph (# days)'!P20/365.25</f>
        <v>0</v>
      </c>
      <c r="J13" s="66">
        <f>'Data for Bar Graph (# days)'!T20/365.25</f>
        <v>0.49555099247091033</v>
      </c>
      <c r="K13" s="45"/>
      <c r="L13" s="12">
        <f>'Data for Bar Graph (# days)'!W20/365.25</f>
        <v>0</v>
      </c>
    </row>
    <row r="14" spans="1:27" ht="30" customHeight="1" x14ac:dyDescent="0.3">
      <c r="A14" s="81"/>
      <c r="B14" s="68" t="s">
        <v>93</v>
      </c>
      <c r="C14" s="12">
        <f>'Data for Bar Graph (# days)'!D22/365.25</f>
        <v>18.16290212183436</v>
      </c>
      <c r="D14" s="5">
        <f>'Data for Bar Graph (# days)'!F22/365.25</f>
        <v>6.0260095824777551</v>
      </c>
      <c r="E14" s="5">
        <f>'Data for Bar Graph (# days)'!H22/365.25</f>
        <v>1.8726899383983573</v>
      </c>
      <c r="F14" s="12">
        <f>'Data for Bar Graph (# days)'!K22/365.25</f>
        <v>0</v>
      </c>
      <c r="G14" s="5">
        <f>'Data for Bar Graph (# days)'!M22/365.25</f>
        <v>2.754277891854894</v>
      </c>
      <c r="H14" s="5">
        <f>IF(L14&gt;0, IF(((('Data for Bar Graph (# days)'!N22-'Data for Bar Graph (# days)'!W22))/365.25)&gt;0, (('Data for Bar Graph (# days)'!N22-'Data for Bar Graph (# days)'!W22))/365.25, 0), ('Data for Bar Graph (# days)'!N22/365.25))</f>
        <v>0</v>
      </c>
      <c r="I14" s="6">
        <f>'Data for Bar Graph (# days)'!P22/365.25</f>
        <v>0</v>
      </c>
      <c r="J14" s="66">
        <f>'Data for Bar Graph (# days)'!T22/365.25</f>
        <v>0</v>
      </c>
      <c r="K14" s="45"/>
      <c r="L14" s="12">
        <f>'Data for Bar Graph (# days)'!W22/365.25</f>
        <v>9.3470225872689934</v>
      </c>
    </row>
    <row r="15" spans="1:27" ht="30" customHeight="1" x14ac:dyDescent="0.3">
      <c r="A15" s="79" t="s">
        <v>94</v>
      </c>
      <c r="B15" s="68" t="s">
        <v>95</v>
      </c>
      <c r="C15" s="12">
        <f>'Data for Bar Graph (# days)'!D13/365.25</f>
        <v>0</v>
      </c>
      <c r="D15" s="5">
        <f>'Data for Bar Graph (# days)'!F13/365.25</f>
        <v>3.4496919917864477</v>
      </c>
      <c r="E15" s="5">
        <f>'Data for Bar Graph (# days)'!H13/365.25</f>
        <v>9.0047912388774805</v>
      </c>
      <c r="F15" s="12">
        <f>'Data for Bar Graph (# days)'!K13/365.25</f>
        <v>0</v>
      </c>
      <c r="G15" s="5">
        <f>'Data for Bar Graph (# days)'!M13/365.25</f>
        <v>16.999315537303218</v>
      </c>
      <c r="H15" s="5">
        <f>IF(L15&gt;0, IF(((('Data for Bar Graph (# days)'!N13-'Data for Bar Graph (# days)'!W13))/365.25)&gt;0, (('Data for Bar Graph (# days)'!N13-'Data for Bar Graph (# days)'!W13))/365.25, 0), ('Data for Bar Graph (# days)'!N13/365.25))</f>
        <v>0</v>
      </c>
      <c r="I15" s="6">
        <f>'Data for Bar Graph (# days)'!P13/365.25</f>
        <v>0</v>
      </c>
      <c r="J15" s="66">
        <f>'Data for Bar Graph (# days)'!T13/365.25</f>
        <v>0.50102669404517453</v>
      </c>
      <c r="K15" s="45"/>
      <c r="L15" s="12">
        <f>'Data for Bar Graph (# days)'!W13/365.25</f>
        <v>0</v>
      </c>
    </row>
    <row r="16" spans="1:27" ht="30" customHeight="1" x14ac:dyDescent="0.3">
      <c r="A16" s="80"/>
      <c r="B16" s="68" t="s">
        <v>96</v>
      </c>
      <c r="C16" s="12">
        <f>'Data for Bar Graph (# days)'!D12/365.25</f>
        <v>2.64476386036961</v>
      </c>
      <c r="D16" s="5">
        <f>'Data for Bar Graph (# days)'!F12/365.25</f>
        <v>4.4818617385352502</v>
      </c>
      <c r="E16" s="5">
        <f>'Data for Bar Graph (# days)'!H12/365.25</f>
        <v>4.4654346338124569</v>
      </c>
      <c r="F16" s="12">
        <f>'Data for Bar Graph (# days)'!K12/365.25</f>
        <v>0</v>
      </c>
      <c r="G16" s="5">
        <f>'Data for Bar Graph (# days)'!M12/365.25</f>
        <v>11.052703627652292</v>
      </c>
      <c r="H16" s="5">
        <f>IF(L16&gt;0, IF(((('Data for Bar Graph (# days)'!N12-'Data for Bar Graph (# days)'!W12))/365.25)&gt;0, (('Data for Bar Graph (# days)'!N12-'Data for Bar Graph (# days)'!W12))/365.25, 0), ('Data for Bar Graph (# days)'!N12/365.25))</f>
        <v>0</v>
      </c>
      <c r="I16" s="6">
        <f>'Data for Bar Graph (# days)'!P12/365.25</f>
        <v>0</v>
      </c>
      <c r="J16" s="66">
        <f>'Data for Bar Graph (# days)'!T12/365.25</f>
        <v>0.50376454483230659</v>
      </c>
      <c r="K16" s="45"/>
      <c r="L16" s="12">
        <f>'Data for Bar Graph (# days)'!W12/365.25</f>
        <v>0</v>
      </c>
    </row>
    <row r="17" spans="1:12" ht="30" customHeight="1" x14ac:dyDescent="0.3">
      <c r="A17" s="80"/>
      <c r="B17" s="68" t="s">
        <v>97</v>
      </c>
      <c r="C17" s="12">
        <f>'Data for Bar Graph (# days)'!D10/365.25</f>
        <v>3.3210130047912387</v>
      </c>
      <c r="D17" s="5">
        <f>'Data for Bar Graph (# days)'!F10/365.25</f>
        <v>5.0869267624914443</v>
      </c>
      <c r="E17" s="5">
        <f>'Data for Bar Graph (# days)'!H10/365.25</f>
        <v>2.839151266255989</v>
      </c>
      <c r="F17" s="12">
        <f>'Data for Bar Graph (# days)'!K10/365.25</f>
        <v>0</v>
      </c>
      <c r="G17" s="5">
        <f>'Data for Bar Graph (# days)'!M10/365.25</f>
        <v>12.073921971252567</v>
      </c>
      <c r="H17" s="5">
        <f>IF(L17&gt;0, IF(((('Data for Bar Graph (# days)'!N10-'Data for Bar Graph (# days)'!W10))/365.25)&gt;0, (('Data for Bar Graph (# days)'!N10-'Data for Bar Graph (# days)'!W10))/365.25, 0), ('Data for Bar Graph (# days)'!N10/365.25))</f>
        <v>0</v>
      </c>
      <c r="I17" s="6">
        <f>'Data for Bar Graph (# days)'!P10/365.25</f>
        <v>0</v>
      </c>
      <c r="J17" s="66">
        <f>'Data for Bar Graph (# days)'!T10/365.25</f>
        <v>0.50102669404517453</v>
      </c>
      <c r="K17" s="45"/>
      <c r="L17" s="12">
        <f>'Data for Bar Graph (# days)'!W10/365.25</f>
        <v>4.9281314168377826</v>
      </c>
    </row>
    <row r="18" spans="1:12" ht="30" customHeight="1" x14ac:dyDescent="0.3">
      <c r="A18" s="80"/>
      <c r="B18" s="68" t="s">
        <v>98</v>
      </c>
      <c r="C18" s="12">
        <f>'Data for Bar Graph (# days)'!D11/365.25</f>
        <v>5.0047912388774813</v>
      </c>
      <c r="D18" s="5">
        <f>'Data for Bar Graph (# days)'!F11/365.25</f>
        <v>1.4948665297741273</v>
      </c>
      <c r="E18" s="5">
        <f>'Data for Bar Graph (# days)'!H11/365.25</f>
        <v>4.8815879534565365</v>
      </c>
      <c r="F18" s="12">
        <f>'Data for Bar Graph (# days)'!K11/365.25</f>
        <v>0</v>
      </c>
      <c r="G18" s="5">
        <f>'Data for Bar Graph (# days)'!M11/365.25</f>
        <v>13.623545516769337</v>
      </c>
      <c r="H18" s="5">
        <f>IF(L18&gt;0, IF(((('Data for Bar Graph (# days)'!N11-'Data for Bar Graph (# days)'!W11))/365.25)&gt;0, (('Data for Bar Graph (# days)'!N11-'Data for Bar Graph (# days)'!W11))/365.25, 0), ('Data for Bar Graph (# days)'!N11/365.25))</f>
        <v>0</v>
      </c>
      <c r="I18" s="6">
        <f>'Data for Bar Graph (# days)'!P11/365.25</f>
        <v>0</v>
      </c>
      <c r="J18" s="66">
        <f>'Data for Bar Graph (# days)'!T11/365.25</f>
        <v>0.49828884325804246</v>
      </c>
      <c r="K18" s="45"/>
      <c r="L18" s="12">
        <f>'Data for Bar Graph (# days)'!W11/365.25</f>
        <v>0</v>
      </c>
    </row>
    <row r="19" spans="1:12" ht="30" customHeight="1" x14ac:dyDescent="0.3">
      <c r="A19" s="80"/>
      <c r="B19" s="68" t="s">
        <v>99</v>
      </c>
      <c r="C19" s="12">
        <f>'Data for Bar Graph (# days)'!D8/365.25</f>
        <v>6.0807665982203973</v>
      </c>
      <c r="D19" s="5">
        <f>'Data for Bar Graph (# days)'!F8/365.25</f>
        <v>3.6605065023956196</v>
      </c>
      <c r="E19" s="5">
        <f>'Data for Bar Graph (# days)'!H8/365.25</f>
        <v>0.9308692676249144</v>
      </c>
      <c r="F19" s="12">
        <f>'Data for Bar Graph (# days)'!K8/365.25</f>
        <v>0</v>
      </c>
      <c r="G19" s="5">
        <f>'Data for Bar Graph (# days)'!M8/365.25</f>
        <v>15.408624229979466</v>
      </c>
      <c r="H19" s="5">
        <f>IF(L19&gt;0, IF(((('Data for Bar Graph (# days)'!N8-'Data for Bar Graph (# days)'!W8))/365.25)&gt;0, (('Data for Bar Graph (# days)'!N8-'Data for Bar Graph (# days)'!W8))/365.25, 0), ('Data for Bar Graph (# days)'!N8/365.25))</f>
        <v>0</v>
      </c>
      <c r="I19" s="6">
        <f>'Data for Bar Graph (# days)'!P8/365.25</f>
        <v>0</v>
      </c>
      <c r="J19" s="66">
        <f>'Data for Bar Graph (# days)'!T8/365.25</f>
        <v>0.49555099247091033</v>
      </c>
      <c r="K19" s="45"/>
      <c r="L19" s="12">
        <f>'Data for Bar Graph (# days)'!W8/365.25</f>
        <v>0</v>
      </c>
    </row>
    <row r="20" spans="1:12" ht="30" customHeight="1" x14ac:dyDescent="0.3">
      <c r="A20" s="80"/>
      <c r="B20" s="68" t="s">
        <v>100</v>
      </c>
      <c r="C20" s="12">
        <f>'Data for Bar Graph (# days)'!D14/365.25</f>
        <v>6.0807665982203973</v>
      </c>
      <c r="D20" s="5">
        <f>'Data for Bar Graph (# days)'!F14/365.25</f>
        <v>5.0896646132785763</v>
      </c>
      <c r="E20" s="5">
        <f>'Data for Bar Graph (# days)'!H14/365.25</f>
        <v>2.5489390828199863</v>
      </c>
      <c r="F20" s="12">
        <f>'Data for Bar Graph (# days)'!K14/365.25</f>
        <v>0</v>
      </c>
      <c r="G20" s="5">
        <f>'Data for Bar Graph (# days)'!M14/365.25</f>
        <v>12.361396303901437</v>
      </c>
      <c r="H20" s="5">
        <f>IF(L20&gt;0, IF(((('Data for Bar Graph (# days)'!N14-'Data for Bar Graph (# days)'!W14))/365.25)&gt;0, (('Data for Bar Graph (# days)'!N14-'Data for Bar Graph (# days)'!W14))/365.25, 0), ('Data for Bar Graph (# days)'!N14/365.25))</f>
        <v>0</v>
      </c>
      <c r="I20" s="6">
        <f>'Data for Bar Graph (# days)'!P14/365.25</f>
        <v>0</v>
      </c>
      <c r="J20" s="66">
        <f>'Data for Bar Graph (# days)'!T14/365.25</f>
        <v>0.49555099247091033</v>
      </c>
      <c r="K20" s="45"/>
      <c r="L20" s="12">
        <f>'Data for Bar Graph (# days)'!W14/365.25</f>
        <v>0</v>
      </c>
    </row>
    <row r="21" spans="1:12" ht="30" customHeight="1" x14ac:dyDescent="0.3">
      <c r="A21" s="80"/>
      <c r="B21" s="68" t="s">
        <v>101</v>
      </c>
      <c r="C21" s="12">
        <f>'Data for Bar Graph (# days)'!D16/365.25</f>
        <v>6.0807665982203973</v>
      </c>
      <c r="D21" s="5">
        <f>'Data for Bar Graph (# days)'!F16/365.25</f>
        <v>6.3983572895277208</v>
      </c>
      <c r="E21" s="5">
        <f>'Data for Bar Graph (# days)'!H16/365.25</f>
        <v>1.6810403832991101</v>
      </c>
      <c r="F21" s="12">
        <f>'Data for Bar Graph (# days)'!K16/365.25</f>
        <v>0</v>
      </c>
      <c r="G21" s="5">
        <f>'Data for Bar Graph (# days)'!M16/365.25</f>
        <v>11.920602327173169</v>
      </c>
      <c r="H21" s="5">
        <f>IF(L21&gt;0, IF(((('Data for Bar Graph (# days)'!N16-'Data for Bar Graph (# days)'!W16))/365.25)&gt;0, (('Data for Bar Graph (# days)'!N16-'Data for Bar Graph (# days)'!W16))/365.25, 0), ('Data for Bar Graph (# days)'!N16/365.25))</f>
        <v>0</v>
      </c>
      <c r="I21" s="6">
        <f>'Data for Bar Graph (# days)'!P16/365.25</f>
        <v>0</v>
      </c>
      <c r="J21" s="66">
        <f>'Data for Bar Graph (# days)'!T16/365.25</f>
        <v>0.49555099247091033</v>
      </c>
      <c r="K21" s="45"/>
      <c r="L21" s="12">
        <f>'Data for Bar Graph (# days)'!W16/365.25</f>
        <v>0</v>
      </c>
    </row>
    <row r="22" spans="1:12" ht="30" customHeight="1" x14ac:dyDescent="0.3">
      <c r="A22" s="81"/>
      <c r="B22" s="68" t="s">
        <v>102</v>
      </c>
      <c r="C22" s="12">
        <f>'Data for Bar Graph (# days)'!D18/365.25</f>
        <v>6.0807665982203973</v>
      </c>
      <c r="D22" s="5">
        <f>'Data for Bar Graph (# days)'!F18/365.25</f>
        <v>8.1423682409308693</v>
      </c>
      <c r="E22" s="5">
        <f>'Data for Bar Graph (# days)'!H18/365.25</f>
        <v>0.7419575633127995</v>
      </c>
      <c r="F22" s="12">
        <f>'Data for Bar Graph (# days)'!K18/365.25</f>
        <v>0</v>
      </c>
      <c r="G22" s="5">
        <f>'Data for Bar Graph (# days)'!M18/365.25</f>
        <v>11.115674195756331</v>
      </c>
      <c r="H22" s="5">
        <f>IF(L22&gt;0, IF(((('Data for Bar Graph (# days)'!N18-'Data for Bar Graph (# days)'!W18))/365.25)&gt;0, (('Data for Bar Graph (# days)'!N18-'Data for Bar Graph (# days)'!W18))/365.25, 0), ('Data for Bar Graph (# days)'!N18/365.25))</f>
        <v>0</v>
      </c>
      <c r="I22" s="6">
        <f>'Data for Bar Graph (# days)'!P18/365.25</f>
        <v>0</v>
      </c>
      <c r="J22" s="66">
        <f>'Data for Bar Graph (# days)'!T18/365.25</f>
        <v>0.49555099247091033</v>
      </c>
      <c r="K22" s="45"/>
      <c r="L22" s="12">
        <f>'Data for Bar Graph (# days)'!W18/365.25</f>
        <v>0</v>
      </c>
    </row>
    <row r="23" spans="1:12" x14ac:dyDescent="0.3">
      <c r="B23" s="52"/>
      <c r="C23" s="5"/>
      <c r="D23" s="5"/>
      <c r="E23" s="5"/>
      <c r="F23" s="12"/>
      <c r="G23" s="5"/>
      <c r="H23" s="6"/>
      <c r="I23" s="6"/>
      <c r="J23" s="6"/>
      <c r="K23" s="57"/>
      <c r="L23" s="13"/>
    </row>
    <row r="24" spans="1:12" ht="28.8" x14ac:dyDescent="0.3">
      <c r="B24" s="19" t="s">
        <v>50</v>
      </c>
      <c r="C24" s="5"/>
      <c r="D24" s="5"/>
      <c r="E24" s="5"/>
      <c r="F24" s="12"/>
      <c r="G24" s="5"/>
      <c r="H24" s="6"/>
      <c r="I24" s="6"/>
      <c r="J24" s="6"/>
      <c r="K24" s="57"/>
      <c r="L24" s="13"/>
    </row>
    <row r="25" spans="1:12" x14ac:dyDescent="0.3">
      <c r="B25" s="47"/>
      <c r="C25" s="5"/>
      <c r="D25" s="5"/>
      <c r="E25" s="5"/>
      <c r="F25" s="12"/>
      <c r="G25" s="5"/>
      <c r="H25" s="6"/>
      <c r="I25" s="6"/>
      <c r="J25" s="6"/>
      <c r="K25" s="57"/>
      <c r="L25" s="13"/>
    </row>
    <row r="26" spans="1:12" x14ac:dyDescent="0.3">
      <c r="B26" s="47"/>
      <c r="C26" s="5"/>
      <c r="D26" s="5"/>
      <c r="E26" s="5"/>
      <c r="F26" s="12"/>
      <c r="G26" s="5"/>
      <c r="H26" s="6"/>
      <c r="I26" s="6"/>
      <c r="J26" s="6"/>
      <c r="K26" s="57"/>
      <c r="L26" s="13"/>
    </row>
    <row r="27" spans="1:12" x14ac:dyDescent="0.3">
      <c r="K27" s="46"/>
    </row>
    <row r="77" spans="8:8" x14ac:dyDescent="0.3">
      <c r="H77" s="1"/>
    </row>
  </sheetData>
  <autoFilter ref="A2:L22" xr:uid="{5B65D882-080A-43C1-9539-F2A93A260EC1}">
    <sortState xmlns:xlrd2="http://schemas.microsoft.com/office/spreadsheetml/2017/richdata2" ref="A3:L22">
      <sortCondition ref="A3:A22"/>
      <sortCondition ref="C3:C22"/>
    </sortState>
  </autoFilter>
  <mergeCells count="2">
    <mergeCell ref="A3:A14"/>
    <mergeCell ref="A15:A22"/>
  </mergeCells>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0f237262-9dbc-4cdd-8adf-cd692af5474e">
      <UserInfo>
        <DisplayName>Needham, Drew</DisplayName>
        <AccountId>22</AccountId>
        <AccountType/>
      </UserInfo>
      <UserInfo>
        <DisplayName>Reinbold, Patric</DisplayName>
        <AccountId>21</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1C9D95-0667-4197-813E-2D68A15EA1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1a242a-b86b-4d84-b653-fe89a0c00260"/>
    <ds:schemaRef ds:uri="0f237262-9dbc-4cdd-8adf-cd692af547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D44154-6D06-4069-80A8-3FC6004DDD91}">
  <ds:schemaRefs>
    <ds:schemaRef ds:uri="http://schemas.microsoft.com/office/2006/metadata/properties"/>
    <ds:schemaRef ds:uri="http://schemas.microsoft.com/office/infopath/2007/PartnerControls"/>
    <ds:schemaRef ds:uri="0f237262-9dbc-4cdd-8adf-cd692af5474e"/>
  </ds:schemaRefs>
</ds:datastoreItem>
</file>

<file path=customXml/itemProps3.xml><?xml version="1.0" encoding="utf-8"?>
<ds:datastoreItem xmlns:ds="http://schemas.openxmlformats.org/officeDocument/2006/customXml" ds:itemID="{97B4F45D-1D8C-4FFC-ADFD-7DA463697B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for Bar Graph (# days)</vt:lpstr>
      <vt:lpstr>Bar Graph (# years)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Arguello, Michael</cp:lastModifiedBy>
  <cp:revision/>
  <dcterms:created xsi:type="dcterms:W3CDTF">2022-03-11T13:11:25Z</dcterms:created>
  <dcterms:modified xsi:type="dcterms:W3CDTF">2024-05-30T20:14:14Z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